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25" windowHeight="9045" activeTab="0"/>
  </bookViews>
  <sheets>
    <sheet name="Open 580kg Mixed Sun" sheetId="1" r:id="rId1"/>
    <sheet name="560kg Open Sun" sheetId="2" r:id="rId2"/>
    <sheet name="Open 600kg Sun" sheetId="3" r:id="rId3"/>
    <sheet name="Open 640kg Sun" sheetId="4" r:id="rId4"/>
    <sheet name="Open 680kg Sun" sheetId="5" r:id="rId5"/>
  </sheets>
  <externalReferences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htk</author>
  </authors>
  <commentList>
    <comment ref="N13" authorId="0">
      <text>
        <r>
          <rPr>
            <b/>
            <sz val="8"/>
            <rFont val="Tahoma"/>
            <family val="0"/>
          </rPr>
          <t>Completes automatically  when you enter column C/D</t>
        </r>
      </text>
    </comment>
  </commentList>
</comments>
</file>

<file path=xl/comments3.xml><?xml version="1.0" encoding="utf-8"?>
<comments xmlns="http://schemas.openxmlformats.org/spreadsheetml/2006/main">
  <authors>
    <author>htk</author>
  </authors>
  <commentList>
    <comment ref="N17" authorId="0">
      <text>
        <r>
          <rPr>
            <b/>
            <sz val="8"/>
            <rFont val="Tahoma"/>
            <family val="0"/>
          </rPr>
          <t>Completes automatically when you enter column C/D</t>
        </r>
      </text>
    </comment>
  </commentList>
</comments>
</file>

<file path=xl/comments4.xml><?xml version="1.0" encoding="utf-8"?>
<comments xmlns="http://schemas.openxmlformats.org/spreadsheetml/2006/main">
  <authors>
    <author>htk</author>
  </authors>
  <commentList>
    <comment ref="N14" authorId="0">
      <text>
        <r>
          <rPr>
            <b/>
            <sz val="8"/>
            <rFont val="Tahoma"/>
            <family val="0"/>
          </rPr>
          <t>Completes automatically when you enter column C/D</t>
        </r>
      </text>
    </comment>
  </commentList>
</comments>
</file>

<file path=xl/comments5.xml><?xml version="1.0" encoding="utf-8"?>
<comments xmlns="http://schemas.openxmlformats.org/spreadsheetml/2006/main">
  <authors>
    <author>htk</author>
  </authors>
  <commentList>
    <comment ref="N14" authorId="0">
      <text>
        <r>
          <rPr>
            <b/>
            <sz val="8"/>
            <rFont val="Tahoma"/>
            <family val="0"/>
          </rPr>
          <t>Completes automatically when you enter column C/D</t>
        </r>
      </text>
    </comment>
  </commentList>
</comments>
</file>

<file path=xl/sharedStrings.xml><?xml version="1.0" encoding="utf-8"?>
<sst xmlns="http://schemas.openxmlformats.org/spreadsheetml/2006/main" count="612" uniqueCount="79">
  <si>
    <t>A</t>
  </si>
  <si>
    <t>B</t>
  </si>
  <si>
    <t>C</t>
  </si>
  <si>
    <t>D</t>
  </si>
  <si>
    <t>E</t>
  </si>
  <si>
    <t>Match</t>
  </si>
  <si>
    <t>Team</t>
  </si>
  <si>
    <t>Weight(Kg)</t>
  </si>
  <si>
    <t>pull</t>
  </si>
  <si>
    <t>cautions</t>
  </si>
  <si>
    <t>Time</t>
  </si>
  <si>
    <t>Caution</t>
  </si>
  <si>
    <t>Score</t>
  </si>
  <si>
    <t>Scr</t>
  </si>
  <si>
    <t>Pos</t>
  </si>
  <si>
    <t>Semi Final</t>
  </si>
  <si>
    <t>Final</t>
  </si>
  <si>
    <t>F</t>
  </si>
  <si>
    <t>3rd/4th</t>
  </si>
  <si>
    <t>kg</t>
  </si>
  <si>
    <t>Weight (Kg)</t>
  </si>
  <si>
    <t>1st</t>
  </si>
  <si>
    <t>2nd</t>
  </si>
  <si>
    <t>Cautions</t>
  </si>
  <si>
    <t>Venue</t>
  </si>
  <si>
    <t>Date</t>
  </si>
  <si>
    <t>3rd</t>
  </si>
  <si>
    <t>Pull</t>
  </si>
  <si>
    <t>(0 or 1)</t>
  </si>
  <si>
    <t>(0,1,2 or 3)</t>
  </si>
  <si>
    <t>v</t>
  </si>
  <si>
    <t>Must be completed</t>
  </si>
  <si>
    <r>
      <t>Time</t>
    </r>
    <r>
      <rPr>
        <sz val="11"/>
        <rFont val="Arial"/>
        <family val="2"/>
      </rPr>
      <t xml:space="preserve"> (m.ss)</t>
    </r>
  </si>
  <si>
    <t>Ayrshire</t>
  </si>
  <si>
    <t>13.02.2011</t>
  </si>
  <si>
    <t>580 MIXED</t>
  </si>
  <si>
    <t>Sheen A</t>
  </si>
  <si>
    <t xml:space="preserve">Sheen B </t>
  </si>
  <si>
    <t>COBRA</t>
  </si>
  <si>
    <t>MT VIEW</t>
  </si>
  <si>
    <t>TINTO</t>
  </si>
  <si>
    <t>SHEEN</t>
  </si>
  <si>
    <t>FINVOY</t>
  </si>
  <si>
    <t xml:space="preserve">CLONMANY </t>
  </si>
  <si>
    <t>AYRSHIRE</t>
  </si>
  <si>
    <t xml:space="preserve">SHEEN B </t>
  </si>
  <si>
    <t>SHEEN A</t>
  </si>
  <si>
    <t xml:space="preserve">UK Indoor Sunday </t>
  </si>
  <si>
    <t>2.36 no pull</t>
  </si>
  <si>
    <t>MVIEW</t>
  </si>
  <si>
    <t>Sunday 13th Feb</t>
  </si>
  <si>
    <t>(Kg)</t>
  </si>
  <si>
    <t xml:space="preserve">Sunday UK Indoor </t>
  </si>
  <si>
    <t>Ballyhegan</t>
  </si>
  <si>
    <t>Sheen</t>
  </si>
  <si>
    <t>Mt View</t>
  </si>
  <si>
    <t>Clonmany</t>
  </si>
  <si>
    <t>Cobra</t>
  </si>
  <si>
    <t>3rd /4th</t>
  </si>
  <si>
    <t xml:space="preserve">Final </t>
  </si>
  <si>
    <t>BRC</t>
  </si>
  <si>
    <t>AMAIUR</t>
  </si>
  <si>
    <t>BALLYHEGAN</t>
  </si>
  <si>
    <t>SOKARRI</t>
  </si>
  <si>
    <t>KINNEFF</t>
  </si>
  <si>
    <t>G</t>
  </si>
  <si>
    <t>KILROE</t>
  </si>
  <si>
    <t>H</t>
  </si>
  <si>
    <t>I</t>
  </si>
  <si>
    <t>RAUNDS</t>
  </si>
  <si>
    <t>Mountain View</t>
  </si>
  <si>
    <t>Kilroe</t>
  </si>
  <si>
    <t>Sokarri</t>
  </si>
  <si>
    <t xml:space="preserve">UK </t>
  </si>
  <si>
    <t>c</t>
  </si>
  <si>
    <t>g</t>
  </si>
  <si>
    <t>(A-G)</t>
  </si>
  <si>
    <t/>
  </si>
  <si>
    <t>M.View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</si>
</sst>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9"/>
      <name val="Arial"/>
      <family val="0"/>
    </font>
    <font>
      <u val="single"/>
      <sz val="12"/>
      <name val="Arial Black"/>
      <family val="2"/>
    </font>
    <font>
      <sz val="12"/>
      <color indexed="8"/>
      <name val="Arial"/>
      <family val="0"/>
    </font>
    <font>
      <b/>
      <u val="single"/>
      <sz val="12"/>
      <name val="Arial"/>
      <family val="2"/>
    </font>
    <font>
      <sz val="12"/>
      <color indexed="8"/>
      <name val="Verdana"/>
      <family val="2"/>
    </font>
    <font>
      <sz val="12"/>
      <name val="Arial Black"/>
      <family val="2"/>
    </font>
    <font>
      <b/>
      <sz val="8"/>
      <name val="Tahoma"/>
      <family val="0"/>
    </font>
    <font>
      <sz val="9"/>
      <name val="Arial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14"/>
      <name val="Arial Black"/>
      <family val="2"/>
    </font>
    <font>
      <sz val="14"/>
      <name val="Arial Black"/>
      <family val="2"/>
    </font>
    <font>
      <sz val="14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1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6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2" borderId="6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/>
      <protection locked="0"/>
    </xf>
    <xf numFmtId="0" fontId="10" fillId="2" borderId="4" xfId="0" applyFont="1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/>
      <protection/>
    </xf>
    <xf numFmtId="2" fontId="3" fillId="0" borderId="4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2" borderId="11" xfId="0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6" fillId="0" borderId="9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locked="0"/>
    </xf>
    <xf numFmtId="0" fontId="3" fillId="0" borderId="6" xfId="0" applyFont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6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 locked="0"/>
    </xf>
    <xf numFmtId="0" fontId="3" fillId="5" borderId="0" xfId="0" applyFont="1" applyFill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/>
    </xf>
    <xf numFmtId="2" fontId="3" fillId="0" borderId="4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3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15" fontId="6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6" fillId="6" borderId="14" xfId="0" applyFont="1" applyFill="1" applyBorder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/>
    </xf>
    <xf numFmtId="2" fontId="3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/>
    </xf>
    <xf numFmtId="14" fontId="3" fillId="0" borderId="23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7" borderId="24" xfId="0" applyFont="1" applyFill="1" applyBorder="1" applyAlignment="1" applyProtection="1">
      <alignment/>
      <protection/>
    </xf>
    <xf numFmtId="0" fontId="3" fillId="7" borderId="25" xfId="0" applyFont="1" applyFill="1" applyBorder="1" applyAlignment="1" applyProtection="1">
      <alignment/>
      <protection/>
    </xf>
    <xf numFmtId="0" fontId="3" fillId="7" borderId="0" xfId="0" applyFont="1" applyFill="1" applyBorder="1" applyAlignment="1" applyProtection="1">
      <alignment/>
      <protection/>
    </xf>
    <xf numFmtId="0" fontId="3" fillId="7" borderId="26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2" fillId="0" borderId="6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5" borderId="0" xfId="0" applyFill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9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3" fillId="0" borderId="15" xfId="0" applyNumberFormat="1" applyFont="1" applyBorder="1" applyAlignment="1" applyProtection="1">
      <alignment horizontal="left"/>
      <protection locked="0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0</xdr:row>
      <xdr:rowOff>104775</xdr:rowOff>
    </xdr:from>
    <xdr:to>
      <xdr:col>21</xdr:col>
      <xdr:colOff>123825</xdr:colOff>
      <xdr:row>1</xdr:row>
      <xdr:rowOff>0</xdr:rowOff>
    </xdr:to>
    <xdr:sp macro="[0]!ClearSheet4">
      <xdr:nvSpPr>
        <xdr:cNvPr id="1" name="Rectangle 6"/>
        <xdr:cNvSpPr>
          <a:spLocks/>
        </xdr:cNvSpPr>
      </xdr:nvSpPr>
      <xdr:spPr>
        <a:xfrm>
          <a:off x="6819900" y="104775"/>
          <a:ext cx="9048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 Sheet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0</xdr:row>
      <xdr:rowOff>104775</xdr:rowOff>
    </xdr:from>
    <xdr:to>
      <xdr:col>21</xdr:col>
      <xdr:colOff>123825</xdr:colOff>
      <xdr:row>1</xdr:row>
      <xdr:rowOff>0</xdr:rowOff>
    </xdr:to>
    <xdr:sp macro="[2]!ClearSheet8">
      <xdr:nvSpPr>
        <xdr:cNvPr id="1" name="Rectangle 1"/>
        <xdr:cNvSpPr>
          <a:spLocks/>
        </xdr:cNvSpPr>
      </xdr:nvSpPr>
      <xdr:spPr>
        <a:xfrm>
          <a:off x="8210550" y="104775"/>
          <a:ext cx="1000125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0</xdr:row>
      <xdr:rowOff>104775</xdr:rowOff>
    </xdr:from>
    <xdr:to>
      <xdr:col>20</xdr:col>
      <xdr:colOff>38100</xdr:colOff>
      <xdr:row>1</xdr:row>
      <xdr:rowOff>0</xdr:rowOff>
    </xdr:to>
    <xdr:sp macro="[1]!ClearSheet6">
      <xdr:nvSpPr>
        <xdr:cNvPr id="1" name="Rectangle 1"/>
        <xdr:cNvSpPr>
          <a:spLocks/>
        </xdr:cNvSpPr>
      </xdr:nvSpPr>
      <xdr:spPr>
        <a:xfrm>
          <a:off x="7362825" y="104775"/>
          <a:ext cx="10763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0</xdr:row>
      <xdr:rowOff>104775</xdr:rowOff>
    </xdr:from>
    <xdr:to>
      <xdr:col>20</xdr:col>
      <xdr:colOff>38100</xdr:colOff>
      <xdr:row>1</xdr:row>
      <xdr:rowOff>0</xdr:rowOff>
    </xdr:to>
    <xdr:sp macro="[0]!ClearSheet6">
      <xdr:nvSpPr>
        <xdr:cNvPr id="1" name="Rectangle 1"/>
        <xdr:cNvSpPr>
          <a:spLocks/>
        </xdr:cNvSpPr>
      </xdr:nvSpPr>
      <xdr:spPr>
        <a:xfrm>
          <a:off x="7143750" y="104775"/>
          <a:ext cx="923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 Sheet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Internet%20Explorer\Temporary%20Internet%20Files\OLKF2\640kg%20Open%20Clu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Internet%20Explorer\Temporary%20Internet%20Files\OLKF2\600kg%20Open%20clu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Team 580 MIX"/>
      <sheetName val="4 Team (2)"/>
      <sheetName val="5 Team"/>
      <sheetName val="5 Team (2)"/>
      <sheetName val="6 Team 640kg"/>
      <sheetName val="6 Team  680 KG(2)"/>
      <sheetName val="560 7 TEAM"/>
      <sheetName val="7 Team (2)"/>
      <sheetName val="8 team"/>
      <sheetName val="8 team (2)"/>
      <sheetName val="10 te"/>
      <sheetName val="9 team 600KG"/>
    </sheetNames>
    <definedNames>
      <definedName name="ClearShee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Team 580 MIX"/>
      <sheetName val="4 Team (2)"/>
      <sheetName val="5 Team"/>
      <sheetName val="5 Team (2)"/>
      <sheetName val="6 Team 640kg"/>
      <sheetName val="6 Team  680 KG(2)"/>
      <sheetName val="560 7 TEAM"/>
      <sheetName val="7 Team (2)"/>
      <sheetName val="8 team"/>
      <sheetName val="8 team (2)"/>
      <sheetName val="10 te"/>
      <sheetName val="9 team 600KG"/>
    </sheetNames>
    <definedNames>
      <definedName name="ClearShee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AB46"/>
  <sheetViews>
    <sheetView tabSelected="1" zoomScale="130" zoomScaleNormal="130" workbookViewId="0" topLeftCell="A1">
      <selection activeCell="G26" sqref="G26"/>
    </sheetView>
  </sheetViews>
  <sheetFormatPr defaultColWidth="9.140625" defaultRowHeight="12.75"/>
  <cols>
    <col min="1" max="1" width="5.140625" style="16" customWidth="1"/>
    <col min="2" max="4" width="4.421875" style="16" customWidth="1"/>
    <col min="5" max="5" width="15.57421875" style="16" customWidth="1"/>
    <col min="6" max="8" width="4.421875" style="16" customWidth="1"/>
    <col min="9" max="9" width="1.421875" style="16" customWidth="1"/>
    <col min="10" max="10" width="0.42578125" style="16" customWidth="1"/>
    <col min="11" max="11" width="4.421875" style="16" customWidth="1"/>
    <col min="12" max="12" width="4.57421875" style="16" customWidth="1"/>
    <col min="13" max="13" width="18.7109375" style="16" customWidth="1"/>
    <col min="14" max="14" width="4.28125" style="9" customWidth="1"/>
    <col min="15" max="15" width="3.7109375" style="9" customWidth="1"/>
    <col min="16" max="16" width="4.421875" style="9" customWidth="1"/>
    <col min="17" max="18" width="5.8515625" style="9" customWidth="1"/>
    <col min="19" max="19" width="5.140625" style="9" customWidth="1"/>
    <col min="20" max="20" width="4.00390625" style="9" customWidth="1"/>
    <col min="21" max="21" width="3.8515625" style="9" customWidth="1"/>
    <col min="22" max="22" width="4.140625" style="9" customWidth="1"/>
    <col min="23" max="23" width="5.00390625" style="16" customWidth="1"/>
    <col min="24" max="24" width="5.28125" style="16" customWidth="1"/>
    <col min="25" max="16384" width="9.140625" style="16" customWidth="1"/>
  </cols>
  <sheetData>
    <row r="1" spans="1:23" s="11" customFormat="1" ht="20.25" thickBot="1">
      <c r="A1" s="218"/>
      <c r="B1" s="219"/>
      <c r="C1" s="219"/>
      <c r="D1" s="219"/>
      <c r="E1" s="219"/>
      <c r="F1" s="10"/>
      <c r="G1" s="10"/>
      <c r="H1" s="10"/>
      <c r="I1" s="10"/>
      <c r="J1" s="10"/>
      <c r="K1" s="10"/>
      <c r="L1" s="10"/>
      <c r="N1" s="91"/>
      <c r="O1" s="220"/>
      <c r="P1" s="220"/>
      <c r="Q1" s="220"/>
      <c r="R1" s="219"/>
      <c r="S1" s="219" t="b">
        <v>0</v>
      </c>
      <c r="T1" s="219"/>
      <c r="U1" s="219"/>
      <c r="V1" s="219"/>
      <c r="W1" s="219"/>
    </row>
    <row r="2" spans="1:22" s="11" customFormat="1" ht="19.5" customHeight="1" thickBot="1">
      <c r="A2" s="13"/>
      <c r="B2" s="14" t="s">
        <v>31</v>
      </c>
      <c r="C2" s="10"/>
      <c r="D2" s="10"/>
      <c r="E2" s="10"/>
      <c r="F2" s="10"/>
      <c r="G2" s="10"/>
      <c r="H2" s="10"/>
      <c r="I2" s="10"/>
      <c r="J2" s="10"/>
      <c r="M2" s="15" t="s">
        <v>35</v>
      </c>
      <c r="N2" s="92" t="s">
        <v>19</v>
      </c>
      <c r="O2" s="93"/>
      <c r="P2" s="94"/>
      <c r="Q2" s="94"/>
      <c r="R2" s="94"/>
      <c r="S2" s="95"/>
      <c r="T2" s="94"/>
      <c r="U2" s="94"/>
      <c r="V2" s="94"/>
    </row>
    <row r="3" spans="1:22" s="11" customFormat="1" ht="15">
      <c r="A3" s="10"/>
      <c r="B3" s="10"/>
      <c r="C3" s="10"/>
      <c r="D3" s="10"/>
      <c r="E3" s="10"/>
      <c r="F3" s="10"/>
      <c r="G3" s="10"/>
      <c r="H3" s="10"/>
      <c r="I3" s="10"/>
      <c r="J3" s="10"/>
      <c r="M3" s="11" t="s">
        <v>50</v>
      </c>
      <c r="N3" s="94"/>
      <c r="O3" s="94"/>
      <c r="P3" s="94"/>
      <c r="Q3" s="94"/>
      <c r="R3" s="94"/>
      <c r="S3" s="94"/>
      <c r="T3" s="94"/>
      <c r="U3" s="94"/>
      <c r="V3" s="94"/>
    </row>
    <row r="4" spans="5:11" ht="16.5" thickBot="1">
      <c r="E4" s="8" t="s">
        <v>6</v>
      </c>
      <c r="F4" s="223" t="s">
        <v>20</v>
      </c>
      <c r="G4" s="223"/>
      <c r="H4" s="224"/>
      <c r="I4" s="224"/>
      <c r="J4" s="224"/>
      <c r="K4" s="17"/>
    </row>
    <row r="5" spans="4:11" ht="16.5" thickBot="1">
      <c r="D5" s="18" t="s">
        <v>0</v>
      </c>
      <c r="E5" s="19" t="s">
        <v>33</v>
      </c>
      <c r="F5" s="211"/>
      <c r="G5" s="211"/>
      <c r="H5" s="211"/>
      <c r="I5" s="211"/>
      <c r="J5" s="211"/>
      <c r="K5" s="21"/>
    </row>
    <row r="6" spans="4:22" ht="16.5" thickBot="1">
      <c r="D6" s="18" t="s">
        <v>1</v>
      </c>
      <c r="E6" s="19" t="s">
        <v>36</v>
      </c>
      <c r="F6" s="211"/>
      <c r="G6" s="211"/>
      <c r="H6" s="211"/>
      <c r="I6" s="211"/>
      <c r="J6" s="211"/>
      <c r="K6" s="21"/>
      <c r="N6" s="221" t="s">
        <v>24</v>
      </c>
      <c r="O6" s="222"/>
      <c r="P6" s="222"/>
      <c r="Q6" s="203"/>
      <c r="R6" s="204"/>
      <c r="S6" s="204"/>
      <c r="T6" s="204"/>
      <c r="U6" s="204"/>
      <c r="V6" s="205"/>
    </row>
    <row r="7" spans="4:22" ht="16.5" thickBot="1">
      <c r="D7" s="18" t="s">
        <v>2</v>
      </c>
      <c r="E7" s="19" t="s">
        <v>37</v>
      </c>
      <c r="F7" s="211"/>
      <c r="G7" s="211"/>
      <c r="H7" s="211"/>
      <c r="I7" s="211"/>
      <c r="J7" s="211"/>
      <c r="K7" s="21"/>
      <c r="N7" s="209" t="s">
        <v>25</v>
      </c>
      <c r="O7" s="210"/>
      <c r="P7" s="210"/>
      <c r="Q7" s="203"/>
      <c r="R7" s="164"/>
      <c r="S7" s="164"/>
      <c r="T7" s="164"/>
      <c r="U7" s="164"/>
      <c r="V7" s="165"/>
    </row>
    <row r="8" spans="4:11" ht="16.5" thickBot="1">
      <c r="D8" s="18"/>
      <c r="E8" s="19"/>
      <c r="F8" s="211"/>
      <c r="G8" s="211"/>
      <c r="H8" s="211"/>
      <c r="I8" s="211"/>
      <c r="J8" s="211"/>
      <c r="K8" s="21"/>
    </row>
    <row r="9" spans="4:13" ht="15.75">
      <c r="D9" s="22"/>
      <c r="E9" s="1"/>
      <c r="F9" s="212"/>
      <c r="G9" s="212"/>
      <c r="H9" s="212"/>
      <c r="I9" s="212"/>
      <c r="J9" s="212"/>
      <c r="K9" s="23"/>
      <c r="L9" s="24"/>
      <c r="M9" s="24"/>
    </row>
    <row r="10" spans="3:15" ht="18" customHeight="1">
      <c r="C10" s="206" t="s">
        <v>27</v>
      </c>
      <c r="D10" s="206"/>
      <c r="F10" s="208" t="s">
        <v>23</v>
      </c>
      <c r="G10" s="208"/>
      <c r="H10" s="90"/>
      <c r="I10" s="90"/>
      <c r="J10" s="90"/>
      <c r="K10" s="208" t="s">
        <v>23</v>
      </c>
      <c r="L10" s="208"/>
      <c r="N10" s="206" t="s">
        <v>27</v>
      </c>
      <c r="O10" s="206"/>
    </row>
    <row r="11" spans="3:15" ht="15.75" customHeight="1" thickBot="1">
      <c r="C11" s="216" t="s">
        <v>28</v>
      </c>
      <c r="D11" s="217"/>
      <c r="F11" s="207" t="s">
        <v>29</v>
      </c>
      <c r="G11" s="207"/>
      <c r="H11" s="88"/>
      <c r="I11" s="89"/>
      <c r="J11" s="88"/>
      <c r="K11" s="207" t="s">
        <v>29</v>
      </c>
      <c r="L11" s="207"/>
      <c r="N11" s="146"/>
      <c r="O11" s="147"/>
    </row>
    <row r="12" spans="1:22" ht="16.5" thickBot="1">
      <c r="A12" s="6" t="s">
        <v>5</v>
      </c>
      <c r="C12" s="25">
        <v>1</v>
      </c>
      <c r="D12" s="26">
        <v>2</v>
      </c>
      <c r="E12" s="8" t="s">
        <v>6</v>
      </c>
      <c r="F12" s="25">
        <v>1</v>
      </c>
      <c r="G12" s="26">
        <v>2</v>
      </c>
      <c r="H12" s="22"/>
      <c r="I12" s="27"/>
      <c r="J12" s="22"/>
      <c r="K12" s="26">
        <v>1</v>
      </c>
      <c r="L12" s="26">
        <v>2</v>
      </c>
      <c r="M12" s="8" t="s">
        <v>6</v>
      </c>
      <c r="N12" s="28">
        <v>1</v>
      </c>
      <c r="O12" s="29">
        <v>2</v>
      </c>
      <c r="Q12" s="223" t="s">
        <v>32</v>
      </c>
      <c r="R12" s="223"/>
      <c r="S12" s="145" t="s">
        <v>11</v>
      </c>
      <c r="T12" s="145"/>
      <c r="U12" s="145" t="s">
        <v>12</v>
      </c>
      <c r="V12" s="145"/>
    </row>
    <row r="13" spans="1:22" ht="16.5" thickBot="1">
      <c r="A13" s="8">
        <v>1</v>
      </c>
      <c r="B13" s="30" t="s">
        <v>0</v>
      </c>
      <c r="C13" s="31">
        <v>0</v>
      </c>
      <c r="D13" s="31">
        <v>0</v>
      </c>
      <c r="E13" s="32" t="str">
        <f>LOOKUP(B13,D$5:D$8,E$5:E$8)</f>
        <v>Ayrshire</v>
      </c>
      <c r="F13" s="33"/>
      <c r="G13" s="34"/>
      <c r="H13" s="166"/>
      <c r="I13" s="166"/>
      <c r="J13" s="166"/>
      <c r="K13" s="33"/>
      <c r="L13" s="33"/>
      <c r="M13" s="35" t="str">
        <f>LOOKUP(P13,D$5:D$8,E$5:E$8)</f>
        <v>Sheen A</v>
      </c>
      <c r="N13" s="96">
        <f aca="true" t="shared" si="0" ref="N13:O15">IF(C13="","",IF(C13=1,0,1))</f>
        <v>1</v>
      </c>
      <c r="O13" s="96">
        <v>1</v>
      </c>
      <c r="P13" s="30" t="s">
        <v>1</v>
      </c>
      <c r="Q13" s="97">
        <v>1.12</v>
      </c>
      <c r="R13" s="97">
        <v>1.29</v>
      </c>
      <c r="S13" s="77">
        <f>IF(AND(F13="",G13=""),-99,F13+G13)</f>
        <v>-99</v>
      </c>
      <c r="T13" s="77">
        <f>IF(AND(K13="",L13=""),-99,K13+L13)</f>
        <v>-99</v>
      </c>
      <c r="U13" s="75">
        <f>IF(C13="","",IF(C13+D13=2,3,C13+D13))</f>
        <v>0</v>
      </c>
      <c r="V13" s="75">
        <f>IF(N13="","",IF(O13="",N13,IF(N13+O13=2,3,N13+O13)))</f>
        <v>3</v>
      </c>
    </row>
    <row r="14" spans="1:22" ht="16.5" thickBot="1">
      <c r="A14" s="8">
        <v>2</v>
      </c>
      <c r="B14" s="39" t="s">
        <v>2</v>
      </c>
      <c r="C14" s="40">
        <v>0</v>
      </c>
      <c r="D14" s="40">
        <v>0</v>
      </c>
      <c r="E14" s="41" t="str">
        <f>LOOKUP(B14,D$5:D$8,E$5:E$8)</f>
        <v>Sheen B </v>
      </c>
      <c r="F14" s="42">
        <v>2</v>
      </c>
      <c r="G14" s="43"/>
      <c r="H14" s="167"/>
      <c r="I14" s="168"/>
      <c r="J14" s="169"/>
      <c r="K14" s="42"/>
      <c r="L14" s="42"/>
      <c r="M14" s="44" t="str">
        <f>LOOKUP(P14,D$5:D$8,E$5:E$8)</f>
        <v>Ayrshire</v>
      </c>
      <c r="N14" s="98">
        <v>1</v>
      </c>
      <c r="O14" s="98">
        <f t="shared" si="0"/>
        <v>1</v>
      </c>
      <c r="P14" s="39" t="s">
        <v>0</v>
      </c>
      <c r="Q14" s="99">
        <v>1.43</v>
      </c>
      <c r="R14" s="99">
        <v>1.1</v>
      </c>
      <c r="S14" s="100">
        <f>IF(AND(F14="",G14=""),-99,F14+G14)</f>
        <v>2</v>
      </c>
      <c r="T14" s="100">
        <f>IF(AND(K14="",L14=""),-99,K14+L14)</f>
        <v>-99</v>
      </c>
      <c r="U14" s="101">
        <f>IF(C14="","",IF(C14+D14=2,3,C14+D14))</f>
        <v>0</v>
      </c>
      <c r="V14" s="101">
        <f>IF(N14="","",IF(O14="",N14,IF(N14+O14=2,3,N14+O14)))</f>
        <v>3</v>
      </c>
    </row>
    <row r="15" spans="1:22" ht="17.25" thickBot="1" thickTop="1">
      <c r="A15" s="8">
        <v>3</v>
      </c>
      <c r="B15" s="39" t="s">
        <v>1</v>
      </c>
      <c r="C15" s="40">
        <v>1</v>
      </c>
      <c r="D15" s="40">
        <v>1</v>
      </c>
      <c r="E15" s="41" t="str">
        <f>LOOKUP(B15,D$5:D$8,E$5:E$8)</f>
        <v>Sheen A</v>
      </c>
      <c r="F15" s="42"/>
      <c r="G15" s="43"/>
      <c r="H15" s="167"/>
      <c r="I15" s="168"/>
      <c r="J15" s="169"/>
      <c r="K15" s="42"/>
      <c r="L15" s="42"/>
      <c r="M15" s="44" t="str">
        <f>LOOKUP(P15,D$5:D$8,E$5:E$8)</f>
        <v>Sheen B </v>
      </c>
      <c r="N15" s="98">
        <f t="shared" si="0"/>
        <v>0</v>
      </c>
      <c r="O15" s="98">
        <f t="shared" si="0"/>
        <v>0</v>
      </c>
      <c r="P15" s="39" t="s">
        <v>2</v>
      </c>
      <c r="Q15" s="99">
        <v>0.37</v>
      </c>
      <c r="R15" s="99">
        <v>0.37</v>
      </c>
      <c r="S15" s="100">
        <f>IF(AND(F15="",G15=""),-99,F15+G15)</f>
        <v>-99</v>
      </c>
      <c r="T15" s="100">
        <f>IF(AND(K15="",L15=""),-99,K15+L15)</f>
        <v>-99</v>
      </c>
      <c r="U15" s="101">
        <f>IF(C15="","",IF(C15+D15=2,3,C15+D15))</f>
        <v>3</v>
      </c>
      <c r="V15" s="101">
        <f>IF(N15="","",IF(O15="",N15,IF(N15+O15=2,3,N15+O15)))</f>
        <v>0</v>
      </c>
    </row>
    <row r="16" ht="15.75" thickTop="1"/>
    <row r="19" ht="16.5" thickBot="1">
      <c r="M19" s="45" t="s">
        <v>12</v>
      </c>
    </row>
    <row r="20" spans="12:24" ht="16.5" thickBot="1">
      <c r="L20" s="10"/>
      <c r="M20" s="10"/>
      <c r="O20" s="192" t="s">
        <v>23</v>
      </c>
      <c r="P20" s="193"/>
      <c r="Q20" s="30" t="s">
        <v>0</v>
      </c>
      <c r="R20" s="30" t="s">
        <v>1</v>
      </c>
      <c r="S20" s="4" t="s">
        <v>2</v>
      </c>
      <c r="T20" s="46"/>
      <c r="U20" s="4" t="s">
        <v>13</v>
      </c>
      <c r="V20" s="5" t="s">
        <v>14</v>
      </c>
      <c r="W20" s="22"/>
      <c r="X20" s="47"/>
    </row>
    <row r="21" spans="1:24" ht="16.5" thickBot="1">
      <c r="A21" s="6" t="s">
        <v>21</v>
      </c>
      <c r="B21" s="213" t="s">
        <v>46</v>
      </c>
      <c r="C21" s="214"/>
      <c r="D21" s="214"/>
      <c r="E21" s="215"/>
      <c r="L21" s="48" t="s">
        <v>0</v>
      </c>
      <c r="M21" s="199" t="str">
        <f>IF(E5="","",$E5)</f>
        <v>Ayrshire</v>
      </c>
      <c r="N21" s="200"/>
      <c r="O21" s="201"/>
      <c r="P21" s="202"/>
      <c r="Q21" s="49"/>
      <c r="R21" s="50">
        <f>U13</f>
        <v>0</v>
      </c>
      <c r="S21" s="50">
        <f>U15</f>
        <v>3</v>
      </c>
      <c r="T21" s="50"/>
      <c r="U21" s="50">
        <f>IF(C$13="","",SUM(Q21:T21))</f>
        <v>3</v>
      </c>
      <c r="V21" s="51">
        <f>IF(U21="","",RANK(U21,$U$21:$U$23))</f>
        <v>1</v>
      </c>
      <c r="W21" s="52"/>
      <c r="X21" s="27"/>
    </row>
    <row r="22" spans="1:24" ht="16.5" thickBot="1">
      <c r="A22" s="6" t="s">
        <v>22</v>
      </c>
      <c r="B22" s="213" t="s">
        <v>44</v>
      </c>
      <c r="C22" s="214"/>
      <c r="D22" s="214"/>
      <c r="E22" s="215"/>
      <c r="L22" s="48" t="s">
        <v>1</v>
      </c>
      <c r="M22" s="199" t="str">
        <f>IF(E6="","",$E6)</f>
        <v>Sheen A</v>
      </c>
      <c r="N22" s="200"/>
      <c r="O22" s="201"/>
      <c r="P22" s="202"/>
      <c r="Q22" s="53">
        <f>V13</f>
        <v>3</v>
      </c>
      <c r="R22" s="54"/>
      <c r="S22" s="50"/>
      <c r="T22" s="50"/>
      <c r="U22" s="50">
        <f>IF(C$13="","",SUM(Q22:T22))</f>
        <v>3</v>
      </c>
      <c r="V22" s="51">
        <f>IF(U22="","",RANK(U22,$U$21:$U$23))</f>
        <v>1</v>
      </c>
      <c r="W22" s="52"/>
      <c r="X22" s="27"/>
    </row>
    <row r="23" spans="1:24" ht="16.5" thickBot="1">
      <c r="A23" s="6" t="s">
        <v>26</v>
      </c>
      <c r="B23" s="213" t="s">
        <v>45</v>
      </c>
      <c r="C23" s="214"/>
      <c r="D23" s="214"/>
      <c r="E23" s="215"/>
      <c r="L23" s="48" t="s">
        <v>2</v>
      </c>
      <c r="M23" s="199" t="str">
        <f>IF(E7="","",$E7)</f>
        <v>Sheen B </v>
      </c>
      <c r="N23" s="200"/>
      <c r="O23" s="201"/>
      <c r="P23" s="202"/>
      <c r="Q23" s="53">
        <f>V15</f>
        <v>0</v>
      </c>
      <c r="R23" s="50"/>
      <c r="S23" s="54"/>
      <c r="T23" s="50"/>
      <c r="U23" s="50">
        <f>IF(C$13="","",SUM(Q23:T23))</f>
        <v>0</v>
      </c>
      <c r="V23" s="51">
        <f>IF(U23="","",RANK(U23,$U$21:$U$23))</f>
        <v>3</v>
      </c>
      <c r="W23" s="52"/>
      <c r="X23" s="27"/>
    </row>
    <row r="24" spans="12:28" ht="16.5" thickBot="1">
      <c r="L24" s="55" t="s">
        <v>4</v>
      </c>
      <c r="M24" s="55" t="s">
        <v>4</v>
      </c>
      <c r="N24" s="102"/>
      <c r="O24" s="102"/>
      <c r="P24" s="194"/>
      <c r="Q24" s="195"/>
      <c r="R24" s="56"/>
      <c r="S24" s="56"/>
      <c r="T24" s="56"/>
      <c r="U24" s="56"/>
      <c r="V24" s="57"/>
      <c r="W24" s="47"/>
      <c r="X24" s="27"/>
      <c r="AB24" s="9"/>
    </row>
    <row r="28" spans="2:22" s="27" customFormat="1" ht="15.75">
      <c r="B28" s="103"/>
      <c r="N28" s="47"/>
      <c r="O28" s="47"/>
      <c r="P28" s="47"/>
      <c r="Q28" s="47"/>
      <c r="R28" s="47"/>
      <c r="S28" s="47"/>
      <c r="T28" s="47"/>
      <c r="U28" s="47"/>
      <c r="V28" s="47"/>
    </row>
    <row r="29" spans="1:22" s="27" customFormat="1" ht="15.75">
      <c r="A29" s="103"/>
      <c r="B29" s="104"/>
      <c r="C29" s="47"/>
      <c r="D29" s="104"/>
      <c r="N29" s="47"/>
      <c r="O29" s="47"/>
      <c r="P29" s="47"/>
      <c r="Q29" s="47"/>
      <c r="R29" s="47"/>
      <c r="S29" s="47"/>
      <c r="T29" s="47"/>
      <c r="U29" s="47"/>
      <c r="V29" s="47"/>
    </row>
    <row r="30" spans="1:22" s="27" customFormat="1" ht="15.75">
      <c r="A30" s="103"/>
      <c r="B30" s="104"/>
      <c r="C30" s="47"/>
      <c r="D30" s="104"/>
      <c r="N30" s="47"/>
      <c r="O30" s="47"/>
      <c r="P30" s="47"/>
      <c r="Q30" s="47"/>
      <c r="R30" s="47"/>
      <c r="S30" s="47"/>
      <c r="T30" s="47"/>
      <c r="U30" s="47"/>
      <c r="V30" s="47"/>
    </row>
    <row r="31" spans="14:22" s="27" customFormat="1" ht="15">
      <c r="N31" s="47"/>
      <c r="O31" s="47"/>
      <c r="P31" s="47"/>
      <c r="Q31" s="47"/>
      <c r="R31" s="47"/>
      <c r="S31" s="47"/>
      <c r="T31" s="47"/>
      <c r="U31" s="47"/>
      <c r="V31" s="47"/>
    </row>
    <row r="32" spans="2:24" s="27" customFormat="1" ht="15.75">
      <c r="B32" s="22"/>
      <c r="C32" s="22"/>
      <c r="D32" s="22"/>
      <c r="E32" s="22"/>
      <c r="F32" s="84"/>
      <c r="G32" s="84"/>
      <c r="H32" s="84"/>
      <c r="I32" s="84"/>
      <c r="J32" s="84"/>
      <c r="K32" s="84"/>
      <c r="L32" s="84"/>
      <c r="M32" s="22"/>
      <c r="N32" s="22"/>
      <c r="O32" s="22"/>
      <c r="P32" s="22"/>
      <c r="Q32" s="197"/>
      <c r="R32" s="197"/>
      <c r="S32" s="198"/>
      <c r="T32" s="197"/>
      <c r="U32" s="197"/>
      <c r="V32" s="197"/>
      <c r="W32" s="198"/>
      <c r="X32" s="22"/>
    </row>
    <row r="33" spans="1:24" s="27" customFormat="1" ht="15.75">
      <c r="A33" s="103"/>
      <c r="B33" s="105"/>
      <c r="C33" s="105"/>
      <c r="D33" s="105"/>
      <c r="E33" s="86"/>
      <c r="F33" s="105"/>
      <c r="G33" s="105"/>
      <c r="H33" s="105"/>
      <c r="I33" s="85"/>
      <c r="J33" s="105"/>
      <c r="K33" s="105"/>
      <c r="L33" s="105"/>
      <c r="M33" s="86"/>
      <c r="N33" s="106"/>
      <c r="O33" s="106"/>
      <c r="P33" s="106"/>
      <c r="Q33" s="107"/>
      <c r="R33" s="107"/>
      <c r="S33" s="107"/>
      <c r="T33" s="106"/>
      <c r="U33" s="106"/>
      <c r="V33" s="106"/>
      <c r="W33" s="85"/>
      <c r="X33" s="85"/>
    </row>
    <row r="34" spans="1:24" s="27" customFormat="1" ht="15.75">
      <c r="A34" s="103"/>
      <c r="B34" s="105"/>
      <c r="C34" s="105"/>
      <c r="D34" s="105"/>
      <c r="E34" s="86"/>
      <c r="F34" s="105"/>
      <c r="G34" s="105"/>
      <c r="H34" s="105"/>
      <c r="I34" s="85"/>
      <c r="J34" s="105"/>
      <c r="K34" s="105"/>
      <c r="L34" s="105"/>
      <c r="M34" s="86"/>
      <c r="N34" s="106"/>
      <c r="O34" s="106"/>
      <c r="P34" s="106"/>
      <c r="Q34" s="107"/>
      <c r="R34" s="107"/>
      <c r="S34" s="107"/>
      <c r="T34" s="106"/>
      <c r="U34" s="106"/>
      <c r="V34" s="106"/>
      <c r="W34" s="85"/>
      <c r="X34" s="85"/>
    </row>
    <row r="35" spans="14:22" s="27" customFormat="1" ht="15">
      <c r="N35" s="47"/>
      <c r="O35" s="47"/>
      <c r="P35" s="47"/>
      <c r="Q35" s="47"/>
      <c r="R35" s="47"/>
      <c r="S35" s="47"/>
      <c r="T35" s="47"/>
      <c r="U35" s="47"/>
      <c r="V35" s="47"/>
    </row>
    <row r="36" spans="2:22" s="27" customFormat="1" ht="15.75">
      <c r="B36" s="103"/>
      <c r="N36" s="47"/>
      <c r="O36" s="47"/>
      <c r="P36" s="47"/>
      <c r="Q36" s="47"/>
      <c r="R36" s="47"/>
      <c r="S36" s="47"/>
      <c r="T36" s="47"/>
      <c r="U36" s="47"/>
      <c r="V36" s="47"/>
    </row>
    <row r="37" spans="14:22" s="27" customFormat="1" ht="12" customHeight="1">
      <c r="N37" s="47"/>
      <c r="O37" s="47"/>
      <c r="P37" s="47"/>
      <c r="Q37" s="47"/>
      <c r="R37" s="47"/>
      <c r="S37" s="47"/>
      <c r="T37" s="47"/>
      <c r="U37" s="47"/>
      <c r="V37" s="47"/>
    </row>
    <row r="38" spans="2:23" s="27" customFormat="1" ht="15.75">
      <c r="B38" s="22"/>
      <c r="C38" s="22"/>
      <c r="D38" s="22"/>
      <c r="E38" s="22"/>
      <c r="F38" s="22"/>
      <c r="G38" s="22"/>
      <c r="H38" s="22"/>
      <c r="I38" s="85"/>
      <c r="J38" s="22"/>
      <c r="K38" s="22"/>
      <c r="L38" s="22"/>
      <c r="M38" s="22"/>
      <c r="N38" s="22"/>
      <c r="O38" s="22"/>
      <c r="P38" s="22"/>
      <c r="Q38" s="197"/>
      <c r="R38" s="197"/>
      <c r="S38" s="198"/>
      <c r="T38" s="197"/>
      <c r="U38" s="197"/>
      <c r="V38" s="197"/>
      <c r="W38" s="198"/>
    </row>
    <row r="39" spans="2:23" s="27" customFormat="1" ht="15">
      <c r="B39" s="105"/>
      <c r="C39" s="105"/>
      <c r="D39" s="105"/>
      <c r="E39" s="85"/>
      <c r="F39" s="105"/>
      <c r="G39" s="105"/>
      <c r="H39" s="105"/>
      <c r="I39" s="85"/>
      <c r="J39" s="105"/>
      <c r="K39" s="105"/>
      <c r="L39" s="105"/>
      <c r="M39" s="85"/>
      <c r="N39" s="106"/>
      <c r="O39" s="106"/>
      <c r="P39" s="106"/>
      <c r="Q39" s="107"/>
      <c r="R39" s="107"/>
      <c r="S39" s="107"/>
      <c r="T39" s="106"/>
      <c r="U39" s="106"/>
      <c r="V39" s="106"/>
      <c r="W39" s="85"/>
    </row>
    <row r="40" spans="14:22" s="27" customFormat="1" ht="15">
      <c r="N40" s="47"/>
      <c r="O40" s="47"/>
      <c r="P40" s="47"/>
      <c r="Q40" s="47"/>
      <c r="R40" s="47"/>
      <c r="S40" s="47"/>
      <c r="T40" s="47"/>
      <c r="U40" s="47"/>
      <c r="V40" s="47"/>
    </row>
    <row r="41" spans="2:22" s="27" customFormat="1" ht="15.75">
      <c r="B41" s="103"/>
      <c r="N41" s="47"/>
      <c r="O41" s="47"/>
      <c r="P41" s="47"/>
      <c r="Q41" s="47"/>
      <c r="R41" s="47"/>
      <c r="S41" s="47"/>
      <c r="T41" s="47"/>
      <c r="U41" s="47"/>
      <c r="V41" s="47"/>
    </row>
    <row r="42" spans="14:22" s="27" customFormat="1" ht="10.5" customHeight="1">
      <c r="N42" s="47"/>
      <c r="O42" s="47"/>
      <c r="P42" s="47"/>
      <c r="Q42" s="47"/>
      <c r="R42" s="47"/>
      <c r="S42" s="47"/>
      <c r="T42" s="47"/>
      <c r="U42" s="47"/>
      <c r="V42" s="47"/>
    </row>
    <row r="43" spans="2:23" s="27" customFormat="1" ht="15.75">
      <c r="B43" s="22"/>
      <c r="C43" s="22"/>
      <c r="D43" s="22"/>
      <c r="E43" s="22"/>
      <c r="F43" s="22"/>
      <c r="G43" s="22"/>
      <c r="H43" s="22"/>
      <c r="I43" s="85"/>
      <c r="J43" s="22"/>
      <c r="K43" s="22"/>
      <c r="L43" s="22"/>
      <c r="M43" s="22"/>
      <c r="N43" s="22"/>
      <c r="O43" s="22"/>
      <c r="P43" s="22"/>
      <c r="Q43" s="197"/>
      <c r="R43" s="197"/>
      <c r="S43" s="198"/>
      <c r="T43" s="197"/>
      <c r="U43" s="197"/>
      <c r="V43" s="197"/>
      <c r="W43" s="198"/>
    </row>
    <row r="44" spans="2:24" s="27" customFormat="1" ht="15">
      <c r="B44" s="105"/>
      <c r="C44" s="105"/>
      <c r="D44" s="105"/>
      <c r="E44" s="85"/>
      <c r="F44" s="105"/>
      <c r="G44" s="105"/>
      <c r="H44" s="105"/>
      <c r="I44" s="85"/>
      <c r="J44" s="105"/>
      <c r="K44" s="105"/>
      <c r="L44" s="105"/>
      <c r="M44" s="85"/>
      <c r="N44" s="106"/>
      <c r="O44" s="106"/>
      <c r="P44" s="106"/>
      <c r="Q44" s="107"/>
      <c r="R44" s="107"/>
      <c r="S44" s="107"/>
      <c r="T44" s="106"/>
      <c r="U44" s="106"/>
      <c r="V44" s="106"/>
      <c r="W44" s="85"/>
      <c r="X44" s="108"/>
    </row>
    <row r="45" spans="14:22" s="27" customFormat="1" ht="15">
      <c r="N45" s="47"/>
      <c r="O45" s="47"/>
      <c r="P45" s="47"/>
      <c r="Q45" s="47"/>
      <c r="R45" s="47"/>
      <c r="S45" s="47"/>
      <c r="T45" s="47"/>
      <c r="U45" s="47"/>
      <c r="V45" s="47"/>
    </row>
    <row r="46" spans="14:22" s="27" customFormat="1" ht="15">
      <c r="N46" s="47"/>
      <c r="O46" s="47"/>
      <c r="P46" s="47"/>
      <c r="Q46" s="47"/>
      <c r="R46" s="47"/>
      <c r="S46" s="47"/>
      <c r="T46" s="47"/>
      <c r="U46" s="47"/>
      <c r="V46" s="47"/>
    </row>
  </sheetData>
  <sheetProtection selectLockedCells="1"/>
  <protectedRanges>
    <protectedRange sqref="E5:K9" name="Range2_1"/>
  </protectedRanges>
  <mergeCells count="47">
    <mergeCell ref="Q7:V7"/>
    <mergeCell ref="H13:J13"/>
    <mergeCell ref="H14:J14"/>
    <mergeCell ref="H15:J15"/>
    <mergeCell ref="U12:V12"/>
    <mergeCell ref="S12:T12"/>
    <mergeCell ref="K11:L11"/>
    <mergeCell ref="N11:O11"/>
    <mergeCell ref="Q12:R12"/>
    <mergeCell ref="Q43:S43"/>
    <mergeCell ref="P24:Q24"/>
    <mergeCell ref="Q38:S38"/>
    <mergeCell ref="T38:U38"/>
    <mergeCell ref="T43:U43"/>
    <mergeCell ref="T32:U32"/>
    <mergeCell ref="V43:W43"/>
    <mergeCell ref="V32:W32"/>
    <mergeCell ref="A1:E1"/>
    <mergeCell ref="O1:Q1"/>
    <mergeCell ref="R1:W1"/>
    <mergeCell ref="N6:P6"/>
    <mergeCell ref="F4:J4"/>
    <mergeCell ref="F5:J5"/>
    <mergeCell ref="F6:J6"/>
    <mergeCell ref="O20:P20"/>
    <mergeCell ref="B21:E21"/>
    <mergeCell ref="B22:E22"/>
    <mergeCell ref="B23:E23"/>
    <mergeCell ref="C11:D11"/>
    <mergeCell ref="Q6:V6"/>
    <mergeCell ref="C10:D10"/>
    <mergeCell ref="F11:G11"/>
    <mergeCell ref="N10:O10"/>
    <mergeCell ref="K10:L10"/>
    <mergeCell ref="N7:P7"/>
    <mergeCell ref="F8:J8"/>
    <mergeCell ref="F9:J9"/>
    <mergeCell ref="F7:J7"/>
    <mergeCell ref="F10:G10"/>
    <mergeCell ref="V38:W38"/>
    <mergeCell ref="M21:N21"/>
    <mergeCell ref="M22:N22"/>
    <mergeCell ref="M23:N23"/>
    <mergeCell ref="O21:P21"/>
    <mergeCell ref="O22:P22"/>
    <mergeCell ref="O23:P23"/>
    <mergeCell ref="Q32:S32"/>
  </mergeCells>
  <conditionalFormatting sqref="M33:M34 E13:E15 M13:M15">
    <cfRule type="cellIs" priority="1" dxfId="0" operator="equal" stopIfTrue="1">
      <formula>0</formula>
    </cfRule>
  </conditionalFormatting>
  <conditionalFormatting sqref="T39:U39 T33:U34 T44:U44 O21:P23 S13:T15">
    <cfRule type="cellIs" priority="2" dxfId="0" operator="lessThan" stopIfTrue="1">
      <formula>0</formula>
    </cfRule>
  </conditionalFormatting>
  <dataValidations count="2">
    <dataValidation allowBlank="1" showInputMessage="1" showErrorMessage="1" promptTitle="Cautions" prompt="Value must be 0,1,2 or 3." sqref="F33:H34 J33:L34 F39:H39 J39:L39 F44:H44 J44:L44 F13:G15 K13:L15"/>
    <dataValidation allowBlank="1" showInputMessage="1" showErrorMessage="1" promptTitle="Pull" prompt="Value must be 0 or 1." sqref="B33:D34 B39:D39 B44:D44 C13:D15"/>
  </dataValidations>
  <printOptions/>
  <pageMargins left="0" right="0" top="0.5118110236220472" bottom="0.984251968503937" header="0.5118110236220472" footer="0.5118110236220472"/>
  <pageSetup fitToHeight="1" fitToWidth="1" horizontalDpi="300" verticalDpi="3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72"/>
  <sheetViews>
    <sheetView workbookViewId="0" topLeftCell="A1">
      <selection activeCell="L102" sqref="L102"/>
    </sheetView>
  </sheetViews>
  <sheetFormatPr defaultColWidth="9.140625" defaultRowHeight="12.75"/>
  <cols>
    <col min="2" max="2" width="5.421875" style="0" customWidth="1"/>
    <col min="3" max="3" width="5.7109375" style="0" customWidth="1"/>
    <col min="4" max="4" width="5.28125" style="0" customWidth="1"/>
    <col min="5" max="5" width="19.28125" style="0" customWidth="1"/>
    <col min="6" max="7" width="4.140625" style="0" customWidth="1"/>
    <col min="8" max="8" width="1.421875" style="0" customWidth="1"/>
    <col min="9" max="9" width="0.5625" style="0" customWidth="1"/>
    <col min="10" max="10" width="0.2890625" style="0" customWidth="1"/>
    <col min="11" max="11" width="5.7109375" style="0" customWidth="1"/>
    <col min="12" max="12" width="4.28125" style="0" customWidth="1"/>
    <col min="13" max="13" width="18.57421875" style="0" customWidth="1"/>
    <col min="14" max="14" width="4.8515625" style="0" customWidth="1"/>
    <col min="15" max="15" width="4.7109375" style="0" customWidth="1"/>
    <col min="16" max="16" width="5.140625" style="0" customWidth="1"/>
    <col min="17" max="17" width="6.140625" style="0" customWidth="1"/>
    <col min="18" max="18" width="5.8515625" style="0" customWidth="1"/>
    <col min="19" max="19" width="3.421875" style="0" customWidth="1"/>
    <col min="20" max="20" width="5.421875" style="0" customWidth="1"/>
    <col min="21" max="21" width="4.28125" style="0" customWidth="1"/>
    <col min="22" max="22" width="4.57421875" style="0" customWidth="1"/>
  </cols>
  <sheetData>
    <row r="1" spans="1:22" ht="23.25" thickBot="1">
      <c r="A1" s="154"/>
      <c r="B1" s="155"/>
      <c r="C1" s="155"/>
      <c r="D1" s="156"/>
      <c r="E1" s="155"/>
      <c r="F1" s="156"/>
      <c r="G1" s="156"/>
      <c r="H1" s="156"/>
      <c r="I1" s="156"/>
      <c r="J1" s="156"/>
      <c r="K1" s="156"/>
      <c r="L1" s="156"/>
      <c r="M1" s="157"/>
      <c r="N1" s="158"/>
      <c r="O1" s="159"/>
      <c r="P1" s="158"/>
      <c r="Q1" s="158"/>
      <c r="R1" s="158"/>
      <c r="S1" s="158"/>
      <c r="T1" s="158"/>
      <c r="U1" s="158"/>
      <c r="V1" s="158"/>
    </row>
    <row r="2" spans="1:22" ht="16.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">
        <v>560</v>
      </c>
      <c r="N2" s="111" t="s">
        <v>19</v>
      </c>
      <c r="O2" s="68"/>
      <c r="P2" s="158"/>
      <c r="Q2" s="158"/>
      <c r="R2" s="158"/>
      <c r="S2" s="158"/>
      <c r="T2" s="158"/>
      <c r="U2" s="158"/>
      <c r="V2" s="158"/>
    </row>
    <row r="3" spans="1:22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3.5" thickBot="1">
      <c r="A4" s="158"/>
      <c r="B4" s="158"/>
      <c r="C4" s="158"/>
      <c r="D4" s="158"/>
      <c r="E4" s="160" t="s">
        <v>6</v>
      </c>
      <c r="F4" s="233" t="s">
        <v>7</v>
      </c>
      <c r="G4" s="234"/>
      <c r="H4" s="234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:22" ht="16.5" thickBot="1">
      <c r="A5" s="158"/>
      <c r="B5" s="158"/>
      <c r="C5" s="158"/>
      <c r="D5" s="161" t="s">
        <v>0</v>
      </c>
      <c r="E5" s="162" t="s">
        <v>61</v>
      </c>
      <c r="F5" s="232"/>
      <c r="G5" s="232"/>
      <c r="H5" s="232"/>
      <c r="I5" s="232"/>
      <c r="J5" s="158"/>
      <c r="K5" s="158"/>
      <c r="L5" s="158"/>
      <c r="M5" s="158"/>
      <c r="N5" s="221" t="s">
        <v>24</v>
      </c>
      <c r="O5" s="222"/>
      <c r="P5" s="222"/>
      <c r="Q5" s="235" t="s">
        <v>73</v>
      </c>
      <c r="R5" s="236"/>
      <c r="S5" s="236"/>
      <c r="T5" s="236"/>
      <c r="U5" s="236"/>
      <c r="V5" s="237"/>
    </row>
    <row r="6" spans="1:22" ht="16.5" thickBot="1">
      <c r="A6" s="158"/>
      <c r="B6" s="158"/>
      <c r="C6" s="158"/>
      <c r="D6" s="161" t="s">
        <v>1</v>
      </c>
      <c r="E6" s="162" t="s">
        <v>63</v>
      </c>
      <c r="F6" s="232"/>
      <c r="G6" s="232"/>
      <c r="H6" s="232"/>
      <c r="I6" s="232"/>
      <c r="J6" s="158"/>
      <c r="K6" s="158"/>
      <c r="L6" s="158"/>
      <c r="M6" s="158"/>
      <c r="N6" s="209" t="s">
        <v>25</v>
      </c>
      <c r="O6" s="210"/>
      <c r="P6" s="210"/>
      <c r="Q6" s="203">
        <v>40587</v>
      </c>
      <c r="R6" s="164"/>
      <c r="S6" s="164"/>
      <c r="T6" s="164"/>
      <c r="U6" s="164"/>
      <c r="V6" s="165"/>
    </row>
    <row r="7" spans="1:22" ht="13.5" thickBot="1">
      <c r="A7" s="158"/>
      <c r="B7" s="158"/>
      <c r="C7" s="158"/>
      <c r="D7" s="161" t="s">
        <v>2</v>
      </c>
      <c r="E7" s="162" t="s">
        <v>66</v>
      </c>
      <c r="F7" s="232"/>
      <c r="G7" s="232"/>
      <c r="H7" s="232"/>
      <c r="I7" s="232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1:22" ht="13.5" thickBot="1">
      <c r="A8" s="158"/>
      <c r="B8" s="158"/>
      <c r="C8" s="158"/>
      <c r="D8" s="161" t="s">
        <v>3</v>
      </c>
      <c r="E8" s="162" t="s">
        <v>64</v>
      </c>
      <c r="F8" s="232"/>
      <c r="G8" s="232"/>
      <c r="H8" s="232"/>
      <c r="I8" s="232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1:22" ht="13.5" thickBot="1">
      <c r="A9" s="158"/>
      <c r="B9" s="158"/>
      <c r="C9" s="158"/>
      <c r="D9" s="163" t="s">
        <v>4</v>
      </c>
      <c r="E9" s="162" t="s">
        <v>60</v>
      </c>
      <c r="F9" s="232"/>
      <c r="G9" s="232"/>
      <c r="H9" s="232"/>
      <c r="I9" s="232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ht="13.5" thickBot="1">
      <c r="A10" s="158"/>
      <c r="B10" s="158"/>
      <c r="C10" s="158"/>
      <c r="D10" s="163" t="s">
        <v>17</v>
      </c>
      <c r="E10" s="162" t="s">
        <v>62</v>
      </c>
      <c r="F10" s="232"/>
      <c r="G10" s="232"/>
      <c r="H10" s="232"/>
      <c r="I10" s="232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</row>
    <row r="11" spans="1:22" ht="13.5" thickBot="1">
      <c r="A11" s="158"/>
      <c r="B11" s="158"/>
      <c r="C11" s="158"/>
      <c r="D11" s="161" t="s">
        <v>65</v>
      </c>
      <c r="E11" s="162" t="s">
        <v>39</v>
      </c>
      <c r="F11" s="232"/>
      <c r="G11" s="232"/>
      <c r="H11" s="232"/>
      <c r="I11" s="232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3" spans="1:22" ht="13.5" thickBot="1">
      <c r="A13" s="158"/>
      <c r="B13" s="158"/>
      <c r="C13" s="229" t="s">
        <v>8</v>
      </c>
      <c r="D13" s="229"/>
      <c r="E13" s="170"/>
      <c r="F13" s="230" t="s">
        <v>9</v>
      </c>
      <c r="G13" s="230"/>
      <c r="H13" s="231"/>
      <c r="I13" s="158"/>
      <c r="J13" s="231" t="s">
        <v>9</v>
      </c>
      <c r="K13" s="230"/>
      <c r="L13" s="230"/>
      <c r="M13" s="158"/>
      <c r="N13" s="229" t="s">
        <v>8</v>
      </c>
      <c r="O13" s="229"/>
      <c r="P13" s="158"/>
      <c r="Q13" s="158"/>
      <c r="R13" s="158"/>
      <c r="S13" s="158"/>
      <c r="T13" s="158"/>
      <c r="U13" s="158"/>
      <c r="V13" s="158"/>
    </row>
    <row r="14" spans="1:22" ht="13.5" thickBot="1">
      <c r="A14" s="171" t="s">
        <v>5</v>
      </c>
      <c r="B14" s="158"/>
      <c r="C14" s="161">
        <v>1</v>
      </c>
      <c r="D14" s="172">
        <v>2</v>
      </c>
      <c r="E14" s="160" t="s">
        <v>6</v>
      </c>
      <c r="F14" s="173">
        <v>1</v>
      </c>
      <c r="G14" s="174">
        <v>2</v>
      </c>
      <c r="H14" s="175"/>
      <c r="I14" s="176"/>
      <c r="J14" s="175"/>
      <c r="K14" s="174">
        <v>1</v>
      </c>
      <c r="L14" s="174">
        <v>2</v>
      </c>
      <c r="M14" s="160" t="s">
        <v>6</v>
      </c>
      <c r="N14" s="161">
        <v>1</v>
      </c>
      <c r="O14" s="172">
        <v>2</v>
      </c>
      <c r="P14" s="158"/>
      <c r="Q14" s="152" t="s">
        <v>10</v>
      </c>
      <c r="R14" s="152"/>
      <c r="S14" s="143" t="s">
        <v>11</v>
      </c>
      <c r="T14" s="143"/>
      <c r="U14" s="143" t="s">
        <v>12</v>
      </c>
      <c r="V14" s="143"/>
    </row>
    <row r="15" spans="1:22" ht="15.75" thickBot="1">
      <c r="A15" s="160">
        <v>1</v>
      </c>
      <c r="B15" s="172" t="s">
        <v>0</v>
      </c>
      <c r="C15" s="112">
        <v>1</v>
      </c>
      <c r="D15" s="112">
        <v>1</v>
      </c>
      <c r="E15" s="76" t="s">
        <v>61</v>
      </c>
      <c r="F15" s="113"/>
      <c r="G15" s="114"/>
      <c r="H15" s="228"/>
      <c r="I15" s="228"/>
      <c r="J15" s="228"/>
      <c r="K15" s="113">
        <v>1</v>
      </c>
      <c r="L15" s="113"/>
      <c r="M15" s="77" t="s">
        <v>63</v>
      </c>
      <c r="N15" s="96">
        <v>0</v>
      </c>
      <c r="O15" s="96">
        <v>0</v>
      </c>
      <c r="P15" s="172" t="s">
        <v>1</v>
      </c>
      <c r="Q15" s="97">
        <v>3.07</v>
      </c>
      <c r="R15" s="97">
        <v>1.06</v>
      </c>
      <c r="S15" s="77"/>
      <c r="T15" s="77">
        <v>1</v>
      </c>
      <c r="U15" s="75">
        <v>3</v>
      </c>
      <c r="V15" s="75">
        <v>0</v>
      </c>
    </row>
    <row r="16" spans="1:22" ht="15.75" thickBot="1">
      <c r="A16" s="160">
        <v>2</v>
      </c>
      <c r="B16" s="172" t="s">
        <v>2</v>
      </c>
      <c r="C16" s="112">
        <v>1</v>
      </c>
      <c r="D16" s="112">
        <v>1</v>
      </c>
      <c r="E16" s="76" t="s">
        <v>66</v>
      </c>
      <c r="F16" s="113"/>
      <c r="G16" s="114"/>
      <c r="H16" s="228"/>
      <c r="I16" s="228"/>
      <c r="J16" s="228"/>
      <c r="K16" s="113"/>
      <c r="L16" s="113"/>
      <c r="M16" s="77" t="s">
        <v>64</v>
      </c>
      <c r="N16" s="96">
        <v>0</v>
      </c>
      <c r="O16" s="96">
        <v>0</v>
      </c>
      <c r="P16" s="172" t="s">
        <v>3</v>
      </c>
      <c r="Q16" s="97">
        <v>0.24</v>
      </c>
      <c r="R16" s="97">
        <v>0.25</v>
      </c>
      <c r="S16" s="77"/>
      <c r="T16" s="77"/>
      <c r="U16" s="75">
        <v>3</v>
      </c>
      <c r="V16" s="75">
        <v>0</v>
      </c>
    </row>
    <row r="17" spans="1:22" ht="15.75" thickBot="1">
      <c r="A17" s="160">
        <v>3</v>
      </c>
      <c r="B17" s="172" t="s">
        <v>4</v>
      </c>
      <c r="C17" s="112">
        <v>1</v>
      </c>
      <c r="D17" s="112">
        <v>1</v>
      </c>
      <c r="E17" s="76" t="s">
        <v>60</v>
      </c>
      <c r="F17" s="113"/>
      <c r="G17" s="114"/>
      <c r="H17" s="228"/>
      <c r="I17" s="228"/>
      <c r="J17" s="228"/>
      <c r="K17" s="113"/>
      <c r="L17" s="113"/>
      <c r="M17" s="77" t="s">
        <v>62</v>
      </c>
      <c r="N17" s="96">
        <v>0</v>
      </c>
      <c r="O17" s="96">
        <v>0</v>
      </c>
      <c r="P17" s="172" t="s">
        <v>17</v>
      </c>
      <c r="Q17" s="97">
        <v>1.13</v>
      </c>
      <c r="R17" s="97">
        <v>1.05</v>
      </c>
      <c r="S17" s="77"/>
      <c r="T17" s="77"/>
      <c r="U17" s="75">
        <v>3</v>
      </c>
      <c r="V17" s="75">
        <v>0</v>
      </c>
    </row>
    <row r="18" spans="1:22" ht="15.75" thickBot="1">
      <c r="A18" s="160">
        <v>4</v>
      </c>
      <c r="B18" s="172" t="s">
        <v>65</v>
      </c>
      <c r="C18" s="112">
        <v>0</v>
      </c>
      <c r="D18" s="112">
        <v>1</v>
      </c>
      <c r="E18" s="76" t="s">
        <v>39</v>
      </c>
      <c r="F18" s="113">
        <v>3</v>
      </c>
      <c r="G18" s="114"/>
      <c r="H18" s="228"/>
      <c r="I18" s="228"/>
      <c r="J18" s="228"/>
      <c r="K18" s="113"/>
      <c r="L18" s="113"/>
      <c r="M18" s="77" t="s">
        <v>61</v>
      </c>
      <c r="N18" s="96">
        <v>1</v>
      </c>
      <c r="O18" s="96">
        <v>0</v>
      </c>
      <c r="P18" s="172" t="s">
        <v>0</v>
      </c>
      <c r="Q18" s="97">
        <v>3.33</v>
      </c>
      <c r="R18" s="97">
        <v>0.54</v>
      </c>
      <c r="S18" s="77">
        <v>3</v>
      </c>
      <c r="T18" s="77"/>
      <c r="U18" s="75">
        <v>1</v>
      </c>
      <c r="V18" s="75">
        <v>1</v>
      </c>
    </row>
    <row r="19" spans="1:22" ht="15.75" thickBot="1">
      <c r="A19" s="160">
        <v>5</v>
      </c>
      <c r="B19" s="172" t="s">
        <v>1</v>
      </c>
      <c r="C19" s="112">
        <v>0</v>
      </c>
      <c r="D19" s="112">
        <v>0</v>
      </c>
      <c r="E19" s="76" t="s">
        <v>63</v>
      </c>
      <c r="F19" s="113"/>
      <c r="G19" s="114"/>
      <c r="H19" s="228"/>
      <c r="I19" s="228"/>
      <c r="J19" s="228"/>
      <c r="K19" s="113"/>
      <c r="L19" s="113"/>
      <c r="M19" s="77" t="s">
        <v>66</v>
      </c>
      <c r="N19" s="96">
        <v>1</v>
      </c>
      <c r="O19" s="96">
        <v>1</v>
      </c>
      <c r="P19" s="172" t="s">
        <v>2</v>
      </c>
      <c r="Q19" s="97">
        <v>0.33</v>
      </c>
      <c r="R19" s="97">
        <v>0.49</v>
      </c>
      <c r="S19" s="77"/>
      <c r="T19" s="77"/>
      <c r="U19" s="75">
        <v>0</v>
      </c>
      <c r="V19" s="75">
        <v>3</v>
      </c>
    </row>
    <row r="20" spans="1:22" ht="15.75" thickBot="1">
      <c r="A20" s="160">
        <v>6</v>
      </c>
      <c r="B20" s="172" t="s">
        <v>3</v>
      </c>
      <c r="C20" s="112">
        <v>0</v>
      </c>
      <c r="D20" s="112">
        <v>0</v>
      </c>
      <c r="E20" s="76" t="s">
        <v>64</v>
      </c>
      <c r="F20" s="113"/>
      <c r="G20" s="114"/>
      <c r="H20" s="228"/>
      <c r="I20" s="228"/>
      <c r="J20" s="228"/>
      <c r="K20" s="113"/>
      <c r="L20" s="113"/>
      <c r="M20" s="77" t="s">
        <v>60</v>
      </c>
      <c r="N20" s="96">
        <v>1</v>
      </c>
      <c r="O20" s="96">
        <v>1</v>
      </c>
      <c r="P20" s="172" t="s">
        <v>4</v>
      </c>
      <c r="Q20" s="97">
        <v>1.13</v>
      </c>
      <c r="R20" s="97">
        <v>0.56</v>
      </c>
      <c r="S20" s="77"/>
      <c r="T20" s="77"/>
      <c r="U20" s="75">
        <v>0</v>
      </c>
      <c r="V20" s="75">
        <v>3</v>
      </c>
    </row>
    <row r="21" spans="1:22" ht="15.75" thickBot="1">
      <c r="A21" s="160">
        <v>7</v>
      </c>
      <c r="B21" s="172" t="s">
        <v>17</v>
      </c>
      <c r="C21" s="112">
        <v>0</v>
      </c>
      <c r="D21" s="112">
        <v>0</v>
      </c>
      <c r="E21" s="76" t="s">
        <v>62</v>
      </c>
      <c r="F21" s="113"/>
      <c r="G21" s="114"/>
      <c r="H21" s="228"/>
      <c r="I21" s="228"/>
      <c r="J21" s="228"/>
      <c r="K21" s="113"/>
      <c r="L21" s="113"/>
      <c r="M21" s="77" t="s">
        <v>39</v>
      </c>
      <c r="N21" s="96">
        <v>1</v>
      </c>
      <c r="O21" s="96">
        <v>1</v>
      </c>
      <c r="P21" s="172" t="s">
        <v>65</v>
      </c>
      <c r="Q21" s="97">
        <v>0.35</v>
      </c>
      <c r="R21" s="97">
        <v>0.39</v>
      </c>
      <c r="S21" s="77"/>
      <c r="T21" s="77"/>
      <c r="U21" s="75">
        <v>0</v>
      </c>
      <c r="V21" s="75">
        <v>3</v>
      </c>
    </row>
    <row r="22" spans="1:22" ht="15.75" thickBot="1">
      <c r="A22" s="160">
        <v>8</v>
      </c>
      <c r="B22" s="172" t="s">
        <v>0</v>
      </c>
      <c r="C22" s="112">
        <v>1</v>
      </c>
      <c r="D22" s="112">
        <v>1</v>
      </c>
      <c r="E22" s="76" t="s">
        <v>61</v>
      </c>
      <c r="F22" s="113"/>
      <c r="G22" s="114"/>
      <c r="H22" s="228"/>
      <c r="I22" s="228"/>
      <c r="J22" s="228"/>
      <c r="K22" s="113"/>
      <c r="L22" s="113">
        <v>2</v>
      </c>
      <c r="M22" s="77" t="s">
        <v>64</v>
      </c>
      <c r="N22" s="96">
        <v>0</v>
      </c>
      <c r="O22" s="96">
        <v>0</v>
      </c>
      <c r="P22" s="172" t="s">
        <v>3</v>
      </c>
      <c r="Q22" s="97">
        <v>1.26</v>
      </c>
      <c r="R22" s="97">
        <v>1.19</v>
      </c>
      <c r="S22" s="77"/>
      <c r="T22" s="77">
        <v>2</v>
      </c>
      <c r="U22" s="75">
        <v>3</v>
      </c>
      <c r="V22" s="75">
        <v>0</v>
      </c>
    </row>
    <row r="23" spans="1:22" ht="15.75" thickBot="1">
      <c r="A23" s="160">
        <v>9</v>
      </c>
      <c r="B23" s="172" t="s">
        <v>1</v>
      </c>
      <c r="C23" s="112">
        <v>0</v>
      </c>
      <c r="D23" s="112">
        <v>0</v>
      </c>
      <c r="E23" s="76" t="s">
        <v>63</v>
      </c>
      <c r="F23" s="113"/>
      <c r="G23" s="114"/>
      <c r="H23" s="228"/>
      <c r="I23" s="228"/>
      <c r="J23" s="228"/>
      <c r="K23" s="113"/>
      <c r="L23" s="113"/>
      <c r="M23" s="77" t="s">
        <v>60</v>
      </c>
      <c r="N23" s="96">
        <v>1</v>
      </c>
      <c r="O23" s="96">
        <v>1</v>
      </c>
      <c r="P23" s="172" t="s">
        <v>4</v>
      </c>
      <c r="Q23" s="97">
        <v>1.35</v>
      </c>
      <c r="R23" s="97">
        <v>1.11</v>
      </c>
      <c r="S23" s="77"/>
      <c r="T23" s="77"/>
      <c r="U23" s="75">
        <v>0</v>
      </c>
      <c r="V23" s="75">
        <v>3</v>
      </c>
    </row>
    <row r="24" spans="1:22" ht="15.75" thickBot="1">
      <c r="A24" s="160">
        <v>10</v>
      </c>
      <c r="B24" s="172" t="s">
        <v>2</v>
      </c>
      <c r="C24" s="112">
        <v>1</v>
      </c>
      <c r="D24" s="112">
        <v>1</v>
      </c>
      <c r="E24" s="76" t="s">
        <v>66</v>
      </c>
      <c r="F24" s="113"/>
      <c r="G24" s="114"/>
      <c r="H24" s="228"/>
      <c r="I24" s="228"/>
      <c r="J24" s="228"/>
      <c r="K24" s="113"/>
      <c r="L24" s="113"/>
      <c r="M24" s="77" t="s">
        <v>62</v>
      </c>
      <c r="N24" s="96">
        <v>0</v>
      </c>
      <c r="O24" s="96">
        <v>0</v>
      </c>
      <c r="P24" s="172" t="s">
        <v>17</v>
      </c>
      <c r="Q24" s="97">
        <v>0.46</v>
      </c>
      <c r="R24" s="97">
        <v>0.46</v>
      </c>
      <c r="S24" s="77"/>
      <c r="T24" s="77"/>
      <c r="U24" s="75">
        <v>3</v>
      </c>
      <c r="V24" s="75">
        <v>0</v>
      </c>
    </row>
    <row r="25" spans="1:22" ht="15.75" thickBot="1">
      <c r="A25" s="160">
        <v>11</v>
      </c>
      <c r="B25" s="172" t="s">
        <v>3</v>
      </c>
      <c r="C25" s="112">
        <v>0</v>
      </c>
      <c r="D25" s="112">
        <v>0</v>
      </c>
      <c r="E25" s="76" t="s">
        <v>64</v>
      </c>
      <c r="F25" s="113"/>
      <c r="G25" s="114"/>
      <c r="H25" s="228"/>
      <c r="I25" s="228"/>
      <c r="J25" s="228"/>
      <c r="K25" s="113"/>
      <c r="L25" s="113"/>
      <c r="M25" s="77" t="s">
        <v>39</v>
      </c>
      <c r="N25" s="96">
        <v>1</v>
      </c>
      <c r="O25" s="96">
        <v>1</v>
      </c>
      <c r="P25" s="172" t="s">
        <v>65</v>
      </c>
      <c r="Q25" s="97">
        <v>0.3</v>
      </c>
      <c r="R25" s="97">
        <v>0.42</v>
      </c>
      <c r="S25" s="77"/>
      <c r="T25" s="77"/>
      <c r="U25" s="75">
        <v>0</v>
      </c>
      <c r="V25" s="75">
        <v>3</v>
      </c>
    </row>
    <row r="26" spans="1:22" ht="15.75" thickBot="1">
      <c r="A26" s="160">
        <v>12</v>
      </c>
      <c r="B26" s="172" t="s">
        <v>0</v>
      </c>
      <c r="C26" s="112">
        <v>1</v>
      </c>
      <c r="D26" s="112">
        <v>0</v>
      </c>
      <c r="E26" s="76" t="s">
        <v>61</v>
      </c>
      <c r="F26" s="113"/>
      <c r="G26" s="114">
        <v>1</v>
      </c>
      <c r="H26" s="228"/>
      <c r="I26" s="228"/>
      <c r="J26" s="228"/>
      <c r="K26" s="113"/>
      <c r="L26" s="113">
        <v>1</v>
      </c>
      <c r="M26" s="77" t="s">
        <v>60</v>
      </c>
      <c r="N26" s="96">
        <v>0</v>
      </c>
      <c r="O26" s="96">
        <v>1</v>
      </c>
      <c r="P26" s="172" t="s">
        <v>4</v>
      </c>
      <c r="Q26" s="97">
        <v>1.59</v>
      </c>
      <c r="R26" s="97">
        <v>2.17</v>
      </c>
      <c r="S26" s="77">
        <v>1</v>
      </c>
      <c r="T26" s="77">
        <v>1</v>
      </c>
      <c r="U26" s="75">
        <v>1</v>
      </c>
      <c r="V26" s="75">
        <v>1</v>
      </c>
    </row>
    <row r="27" spans="1:22" ht="15.75" thickBot="1">
      <c r="A27" s="160">
        <v>13</v>
      </c>
      <c r="B27" s="172" t="s">
        <v>1</v>
      </c>
      <c r="C27" s="112">
        <v>1</v>
      </c>
      <c r="D27" s="112">
        <v>1</v>
      </c>
      <c r="E27" s="76" t="s">
        <v>63</v>
      </c>
      <c r="F27" s="113"/>
      <c r="G27" s="114"/>
      <c r="H27" s="228"/>
      <c r="I27" s="228"/>
      <c r="J27" s="228"/>
      <c r="K27" s="113">
        <v>2</v>
      </c>
      <c r="L27" s="113">
        <v>2</v>
      </c>
      <c r="M27" s="77" t="s">
        <v>62</v>
      </c>
      <c r="N27" s="96">
        <v>0</v>
      </c>
      <c r="O27" s="96">
        <v>0</v>
      </c>
      <c r="P27" s="172" t="s">
        <v>17</v>
      </c>
      <c r="Q27" s="97">
        <v>1.12</v>
      </c>
      <c r="R27" s="97">
        <v>1.19</v>
      </c>
      <c r="S27" s="77"/>
      <c r="T27" s="77">
        <v>4</v>
      </c>
      <c r="U27" s="75">
        <v>3</v>
      </c>
      <c r="V27" s="75">
        <v>0</v>
      </c>
    </row>
    <row r="28" spans="1:22" ht="15.75" thickBot="1">
      <c r="A28" s="160">
        <v>14</v>
      </c>
      <c r="B28" s="172" t="s">
        <v>2</v>
      </c>
      <c r="C28" s="112">
        <v>1</v>
      </c>
      <c r="D28" s="112">
        <v>1</v>
      </c>
      <c r="E28" s="76" t="s">
        <v>66</v>
      </c>
      <c r="F28" s="113"/>
      <c r="G28" s="114"/>
      <c r="H28" s="228"/>
      <c r="I28" s="228"/>
      <c r="J28" s="228"/>
      <c r="K28" s="113"/>
      <c r="L28" s="113"/>
      <c r="M28" s="77" t="s">
        <v>39</v>
      </c>
      <c r="N28" s="96">
        <v>0</v>
      </c>
      <c r="O28" s="96">
        <v>0</v>
      </c>
      <c r="P28" s="172" t="s">
        <v>65</v>
      </c>
      <c r="Q28" s="97">
        <v>0.35</v>
      </c>
      <c r="R28" s="97">
        <v>0.41</v>
      </c>
      <c r="S28" s="77"/>
      <c r="T28" s="77"/>
      <c r="U28" s="75">
        <v>3</v>
      </c>
      <c r="V28" s="75">
        <v>0</v>
      </c>
    </row>
    <row r="29" spans="1:22" ht="15.75" thickBot="1">
      <c r="A29" s="160">
        <v>15</v>
      </c>
      <c r="B29" s="172" t="s">
        <v>1</v>
      </c>
      <c r="C29" s="112">
        <v>1</v>
      </c>
      <c r="D29" s="112">
        <v>0</v>
      </c>
      <c r="E29" s="76" t="s">
        <v>63</v>
      </c>
      <c r="F29" s="113"/>
      <c r="G29" s="114"/>
      <c r="H29" s="228"/>
      <c r="I29" s="228"/>
      <c r="J29" s="228"/>
      <c r="K29" s="113">
        <v>2</v>
      </c>
      <c r="L29" s="113"/>
      <c r="M29" s="77" t="s">
        <v>64</v>
      </c>
      <c r="N29" s="96">
        <v>0</v>
      </c>
      <c r="O29" s="96">
        <v>1</v>
      </c>
      <c r="P29" s="172" t="s">
        <v>3</v>
      </c>
      <c r="Q29" s="97">
        <v>0.46</v>
      </c>
      <c r="R29" s="97">
        <v>2.31</v>
      </c>
      <c r="S29" s="77"/>
      <c r="T29" s="77">
        <v>2</v>
      </c>
      <c r="U29" s="75">
        <v>1</v>
      </c>
      <c r="V29" s="75">
        <v>1</v>
      </c>
    </row>
    <row r="30" spans="1:22" ht="15.75" thickBot="1">
      <c r="A30" s="160">
        <v>16</v>
      </c>
      <c r="B30" s="172" t="s">
        <v>0</v>
      </c>
      <c r="C30" s="112">
        <v>0</v>
      </c>
      <c r="D30" s="112">
        <v>1</v>
      </c>
      <c r="E30" s="76" t="s">
        <v>61</v>
      </c>
      <c r="F30" s="113"/>
      <c r="G30" s="114"/>
      <c r="H30" s="228"/>
      <c r="I30" s="228"/>
      <c r="J30" s="228"/>
      <c r="K30" s="113">
        <v>1</v>
      </c>
      <c r="L30" s="113"/>
      <c r="M30" s="77" t="s">
        <v>62</v>
      </c>
      <c r="N30" s="96">
        <v>1</v>
      </c>
      <c r="O30" s="96">
        <v>0</v>
      </c>
      <c r="P30" s="172" t="s">
        <v>17</v>
      </c>
      <c r="Q30" s="97">
        <v>2</v>
      </c>
      <c r="R30" s="97">
        <v>1.2</v>
      </c>
      <c r="S30" s="77"/>
      <c r="T30" s="77">
        <v>1</v>
      </c>
      <c r="U30" s="75">
        <v>1</v>
      </c>
      <c r="V30" s="75">
        <v>1</v>
      </c>
    </row>
    <row r="31" spans="1:22" ht="15.75" thickBot="1">
      <c r="A31" s="160">
        <v>17</v>
      </c>
      <c r="B31" s="172" t="s">
        <v>2</v>
      </c>
      <c r="C31" s="112">
        <v>1</v>
      </c>
      <c r="D31" s="112">
        <v>1</v>
      </c>
      <c r="E31" s="76" t="s">
        <v>66</v>
      </c>
      <c r="F31" s="113"/>
      <c r="G31" s="114"/>
      <c r="H31" s="228"/>
      <c r="I31" s="228"/>
      <c r="J31" s="228"/>
      <c r="K31" s="113"/>
      <c r="L31" s="113"/>
      <c r="M31" s="77" t="s">
        <v>60</v>
      </c>
      <c r="N31" s="96">
        <v>0</v>
      </c>
      <c r="O31" s="96">
        <v>0</v>
      </c>
      <c r="P31" s="172" t="s">
        <v>4</v>
      </c>
      <c r="Q31" s="97">
        <v>0.24</v>
      </c>
      <c r="R31" s="97">
        <v>0.29</v>
      </c>
      <c r="S31" s="77"/>
      <c r="T31" s="77"/>
      <c r="U31" s="75">
        <v>3</v>
      </c>
      <c r="V31" s="75">
        <v>0</v>
      </c>
    </row>
    <row r="32" spans="1:22" ht="15.75" thickBot="1">
      <c r="A32" s="160">
        <v>18</v>
      </c>
      <c r="B32" s="172" t="s">
        <v>1</v>
      </c>
      <c r="C32" s="112">
        <v>0</v>
      </c>
      <c r="D32" s="112">
        <v>0</v>
      </c>
      <c r="E32" s="76" t="s">
        <v>63</v>
      </c>
      <c r="F32" s="113">
        <v>2</v>
      </c>
      <c r="G32" s="114"/>
      <c r="H32" s="228"/>
      <c r="I32" s="228"/>
      <c r="J32" s="228"/>
      <c r="K32" s="113"/>
      <c r="L32" s="113"/>
      <c r="M32" s="77" t="s">
        <v>39</v>
      </c>
      <c r="N32" s="96">
        <v>1</v>
      </c>
      <c r="O32" s="96">
        <v>1</v>
      </c>
      <c r="P32" s="172" t="s">
        <v>65</v>
      </c>
      <c r="Q32" s="97">
        <v>0.45</v>
      </c>
      <c r="R32" s="97">
        <v>0.37</v>
      </c>
      <c r="S32" s="77">
        <v>2</v>
      </c>
      <c r="T32" s="77"/>
      <c r="U32" s="75">
        <v>0</v>
      </c>
      <c r="V32" s="75">
        <v>3</v>
      </c>
    </row>
    <row r="33" spans="1:23" ht="15.75" thickBot="1">
      <c r="A33" s="160">
        <v>19</v>
      </c>
      <c r="B33" s="172" t="s">
        <v>3</v>
      </c>
      <c r="C33" s="112">
        <v>0</v>
      </c>
      <c r="D33" s="112">
        <v>0</v>
      </c>
      <c r="E33" s="76" t="s">
        <v>64</v>
      </c>
      <c r="F33" s="113"/>
      <c r="G33" s="114">
        <v>1</v>
      </c>
      <c r="H33" s="228"/>
      <c r="I33" s="228"/>
      <c r="J33" s="228"/>
      <c r="K33" s="113"/>
      <c r="L33" s="113">
        <v>1</v>
      </c>
      <c r="M33" s="77" t="s">
        <v>62</v>
      </c>
      <c r="N33" s="96">
        <v>1</v>
      </c>
      <c r="O33" s="96">
        <v>1</v>
      </c>
      <c r="P33" s="172" t="s">
        <v>17</v>
      </c>
      <c r="Q33" s="97">
        <v>1.05</v>
      </c>
      <c r="R33" s="97">
        <v>1.33</v>
      </c>
      <c r="S33" s="77">
        <v>1</v>
      </c>
      <c r="T33" s="77">
        <v>1</v>
      </c>
      <c r="U33" s="75">
        <v>0</v>
      </c>
      <c r="V33" s="75">
        <v>3</v>
      </c>
      <c r="W33" s="178"/>
    </row>
    <row r="34" spans="1:23" ht="15.75" thickBot="1">
      <c r="A34" s="160">
        <v>20</v>
      </c>
      <c r="B34" s="172" t="s">
        <v>0</v>
      </c>
      <c r="C34" s="112">
        <v>0</v>
      </c>
      <c r="D34" s="112">
        <v>0</v>
      </c>
      <c r="E34" s="76" t="s">
        <v>61</v>
      </c>
      <c r="F34" s="113"/>
      <c r="G34" s="114"/>
      <c r="H34" s="228"/>
      <c r="I34" s="228"/>
      <c r="J34" s="228"/>
      <c r="K34" s="113"/>
      <c r="L34" s="113"/>
      <c r="M34" s="77" t="s">
        <v>66</v>
      </c>
      <c r="N34" s="96">
        <v>1</v>
      </c>
      <c r="O34" s="96">
        <v>1</v>
      </c>
      <c r="P34" s="172" t="s">
        <v>2</v>
      </c>
      <c r="Q34" s="97">
        <v>0.41</v>
      </c>
      <c r="R34" s="97">
        <v>0.28</v>
      </c>
      <c r="S34" s="77"/>
      <c r="T34" s="77"/>
      <c r="U34" s="75">
        <v>0</v>
      </c>
      <c r="V34" s="75">
        <v>3</v>
      </c>
      <c r="W34" s="178"/>
    </row>
    <row r="35" spans="1:23" ht="15.75" thickBot="1">
      <c r="A35" s="160">
        <v>21</v>
      </c>
      <c r="B35" s="172" t="s">
        <v>4</v>
      </c>
      <c r="C35" s="112">
        <v>0</v>
      </c>
      <c r="D35" s="112">
        <v>0</v>
      </c>
      <c r="E35" s="76" t="s">
        <v>60</v>
      </c>
      <c r="F35" s="113">
        <v>2</v>
      </c>
      <c r="G35" s="114"/>
      <c r="H35" s="228"/>
      <c r="I35" s="228"/>
      <c r="J35" s="228"/>
      <c r="K35" s="113"/>
      <c r="L35" s="113"/>
      <c r="M35" s="77" t="s">
        <v>39</v>
      </c>
      <c r="N35" s="96">
        <v>1</v>
      </c>
      <c r="O35" s="96">
        <v>1</v>
      </c>
      <c r="P35" s="172" t="s">
        <v>65</v>
      </c>
      <c r="Q35" s="97">
        <v>2.45</v>
      </c>
      <c r="R35" s="97">
        <v>0.47</v>
      </c>
      <c r="S35" s="77">
        <v>2</v>
      </c>
      <c r="T35" s="77"/>
      <c r="U35" s="75">
        <v>0</v>
      </c>
      <c r="V35" s="75">
        <v>3</v>
      </c>
      <c r="W35" s="178"/>
    </row>
    <row r="36" spans="1:23" ht="15">
      <c r="A36" s="160"/>
      <c r="B36" s="177"/>
      <c r="C36" s="179"/>
      <c r="D36" s="179"/>
      <c r="E36" s="68"/>
      <c r="F36" s="179"/>
      <c r="G36" s="179"/>
      <c r="H36" s="179"/>
      <c r="I36" s="179"/>
      <c r="J36" s="179"/>
      <c r="K36" s="179"/>
      <c r="L36" s="179"/>
      <c r="M36" s="68"/>
      <c r="N36" s="179"/>
      <c r="O36" s="179"/>
      <c r="P36" s="179"/>
      <c r="Q36" s="179"/>
      <c r="R36" s="179"/>
      <c r="S36" s="179"/>
      <c r="T36" s="179"/>
      <c r="U36" s="179"/>
      <c r="V36" s="179"/>
      <c r="W36" s="178"/>
    </row>
    <row r="37" spans="1:23" ht="1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06"/>
      <c r="N37" s="158"/>
      <c r="O37" s="158"/>
      <c r="P37" s="158"/>
      <c r="Q37" s="158"/>
      <c r="R37" s="158"/>
      <c r="S37" s="158"/>
      <c r="T37" s="158"/>
      <c r="U37" s="158"/>
      <c r="V37" s="158"/>
      <c r="W37" s="178"/>
    </row>
    <row r="38" spans="1:23" ht="13.5" thickBot="1">
      <c r="A38" s="158"/>
      <c r="B38" s="158"/>
      <c r="C38" s="158"/>
      <c r="D38" s="158"/>
      <c r="E38" s="180" t="s">
        <v>12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78"/>
    </row>
    <row r="39" spans="1:23" ht="13.5" thickBo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81" t="s">
        <v>11</v>
      </c>
      <c r="N39" s="182" t="s">
        <v>0</v>
      </c>
      <c r="O39" s="183" t="s">
        <v>1</v>
      </c>
      <c r="P39" s="184" t="s">
        <v>2</v>
      </c>
      <c r="Q39" s="183" t="s">
        <v>3</v>
      </c>
      <c r="R39" s="184" t="s">
        <v>4</v>
      </c>
      <c r="S39" s="183" t="s">
        <v>17</v>
      </c>
      <c r="T39" s="185" t="s">
        <v>65</v>
      </c>
      <c r="U39" s="183" t="s">
        <v>13</v>
      </c>
      <c r="V39" s="186" t="s">
        <v>14</v>
      </c>
      <c r="W39" s="178"/>
    </row>
    <row r="40" spans="1:23" ht="16.5" thickBot="1">
      <c r="A40" s="158"/>
      <c r="B40" s="158"/>
      <c r="C40" s="158"/>
      <c r="D40" s="172" t="s">
        <v>0</v>
      </c>
      <c r="E40" s="225" t="s">
        <v>61</v>
      </c>
      <c r="F40" s="226"/>
      <c r="G40" s="226"/>
      <c r="H40" s="226"/>
      <c r="I40" s="226"/>
      <c r="J40" s="226"/>
      <c r="K40" s="226"/>
      <c r="L40" s="227"/>
      <c r="M40" s="182">
        <v>1</v>
      </c>
      <c r="N40" s="187"/>
      <c r="O40" s="183">
        <v>3</v>
      </c>
      <c r="P40" s="183">
        <v>0</v>
      </c>
      <c r="Q40" s="183">
        <v>3</v>
      </c>
      <c r="R40" s="183">
        <v>1</v>
      </c>
      <c r="S40" s="183">
        <v>1</v>
      </c>
      <c r="T40" s="183">
        <v>1</v>
      </c>
      <c r="U40" s="50">
        <v>9</v>
      </c>
      <c r="V40" s="51">
        <v>4</v>
      </c>
      <c r="W40" s="188"/>
    </row>
    <row r="41" spans="1:23" ht="16.5" thickBot="1">
      <c r="A41" s="158"/>
      <c r="B41" s="158"/>
      <c r="C41" s="158"/>
      <c r="D41" s="172" t="s">
        <v>1</v>
      </c>
      <c r="E41" s="225" t="s">
        <v>63</v>
      </c>
      <c r="F41" s="226"/>
      <c r="G41" s="226"/>
      <c r="H41" s="226"/>
      <c r="I41" s="226"/>
      <c r="J41" s="226"/>
      <c r="K41" s="226"/>
      <c r="L41" s="227"/>
      <c r="M41" s="182">
        <v>3</v>
      </c>
      <c r="N41" s="183">
        <v>0</v>
      </c>
      <c r="O41" s="187"/>
      <c r="P41" s="183">
        <v>0</v>
      </c>
      <c r="Q41" s="183">
        <v>1</v>
      </c>
      <c r="R41" s="183">
        <v>0</v>
      </c>
      <c r="S41" s="183">
        <v>3</v>
      </c>
      <c r="T41" s="183">
        <v>0</v>
      </c>
      <c r="U41" s="50">
        <v>4</v>
      </c>
      <c r="V41" s="51">
        <v>5</v>
      </c>
      <c r="W41" s="188"/>
    </row>
    <row r="42" spans="1:23" ht="16.5" thickBot="1">
      <c r="A42" s="158"/>
      <c r="B42" s="158"/>
      <c r="C42" s="158"/>
      <c r="D42" s="172" t="s">
        <v>2</v>
      </c>
      <c r="E42" s="225" t="s">
        <v>66</v>
      </c>
      <c r="F42" s="226"/>
      <c r="G42" s="226"/>
      <c r="H42" s="226"/>
      <c r="I42" s="226"/>
      <c r="J42" s="226"/>
      <c r="K42" s="226"/>
      <c r="L42" s="227"/>
      <c r="M42" s="182">
        <v>0</v>
      </c>
      <c r="N42" s="183">
        <v>3</v>
      </c>
      <c r="O42" s="183">
        <v>3</v>
      </c>
      <c r="P42" s="187"/>
      <c r="Q42" s="183">
        <v>3</v>
      </c>
      <c r="R42" s="183">
        <v>3</v>
      </c>
      <c r="S42" s="183">
        <v>3</v>
      </c>
      <c r="T42" s="183">
        <v>3</v>
      </c>
      <c r="U42" s="50">
        <v>18</v>
      </c>
      <c r="V42" s="51">
        <v>1</v>
      </c>
      <c r="W42" s="188"/>
    </row>
    <row r="43" spans="1:23" ht="16.5" thickBot="1">
      <c r="A43" s="158"/>
      <c r="B43" s="158"/>
      <c r="C43" s="158"/>
      <c r="D43" s="172" t="s">
        <v>3</v>
      </c>
      <c r="E43" s="225" t="s">
        <v>64</v>
      </c>
      <c r="F43" s="226"/>
      <c r="G43" s="226"/>
      <c r="H43" s="226"/>
      <c r="I43" s="226"/>
      <c r="J43" s="226"/>
      <c r="K43" s="226"/>
      <c r="L43" s="227"/>
      <c r="M43" s="182">
        <v>5</v>
      </c>
      <c r="N43" s="183">
        <v>0</v>
      </c>
      <c r="O43" s="183">
        <v>1</v>
      </c>
      <c r="P43" s="183">
        <v>0</v>
      </c>
      <c r="Q43" s="187"/>
      <c r="R43" s="183">
        <v>0</v>
      </c>
      <c r="S43" s="183">
        <v>0</v>
      </c>
      <c r="T43" s="183">
        <v>0</v>
      </c>
      <c r="U43" s="50">
        <v>1</v>
      </c>
      <c r="V43" s="51">
        <v>7</v>
      </c>
      <c r="W43" s="188"/>
    </row>
    <row r="44" spans="1:23" ht="16.5" thickBot="1">
      <c r="A44" s="158"/>
      <c r="B44" s="158"/>
      <c r="C44" s="158"/>
      <c r="D44" s="189" t="s">
        <v>4</v>
      </c>
      <c r="E44" s="225" t="s">
        <v>60</v>
      </c>
      <c r="F44" s="226"/>
      <c r="G44" s="226"/>
      <c r="H44" s="226"/>
      <c r="I44" s="226"/>
      <c r="J44" s="226"/>
      <c r="K44" s="226"/>
      <c r="L44" s="227"/>
      <c r="M44" s="182">
        <v>3</v>
      </c>
      <c r="N44" s="183">
        <v>1</v>
      </c>
      <c r="O44" s="183">
        <v>3</v>
      </c>
      <c r="P44" s="183">
        <v>0</v>
      </c>
      <c r="Q44" s="183">
        <v>3</v>
      </c>
      <c r="R44" s="187"/>
      <c r="S44" s="183">
        <v>3</v>
      </c>
      <c r="T44" s="183">
        <v>0</v>
      </c>
      <c r="U44" s="50">
        <v>10</v>
      </c>
      <c r="V44" s="51">
        <v>3</v>
      </c>
      <c r="W44" s="188"/>
    </row>
    <row r="45" spans="1:23" ht="16.5" thickBot="1">
      <c r="A45" s="158"/>
      <c r="B45" s="158"/>
      <c r="C45" s="158"/>
      <c r="D45" s="189" t="s">
        <v>17</v>
      </c>
      <c r="E45" s="225" t="s">
        <v>62</v>
      </c>
      <c r="F45" s="226"/>
      <c r="G45" s="226"/>
      <c r="H45" s="226"/>
      <c r="I45" s="226"/>
      <c r="J45" s="226"/>
      <c r="K45" s="226"/>
      <c r="L45" s="227"/>
      <c r="M45" s="182">
        <v>6</v>
      </c>
      <c r="N45" s="183">
        <v>1</v>
      </c>
      <c r="O45" s="183">
        <v>0</v>
      </c>
      <c r="P45" s="183">
        <v>0</v>
      </c>
      <c r="Q45" s="183">
        <v>3</v>
      </c>
      <c r="R45" s="183">
        <v>0</v>
      </c>
      <c r="S45" s="187"/>
      <c r="T45" s="158">
        <v>0</v>
      </c>
      <c r="U45" s="50">
        <v>4</v>
      </c>
      <c r="V45" s="51">
        <v>5</v>
      </c>
      <c r="W45" s="188"/>
    </row>
    <row r="46" spans="1:23" ht="16.5" thickBot="1">
      <c r="A46" s="158"/>
      <c r="B46" s="158"/>
      <c r="C46" s="158"/>
      <c r="D46" s="189" t="s">
        <v>65</v>
      </c>
      <c r="E46" s="225" t="s">
        <v>39</v>
      </c>
      <c r="F46" s="226"/>
      <c r="G46" s="226"/>
      <c r="H46" s="226"/>
      <c r="I46" s="226"/>
      <c r="J46" s="226"/>
      <c r="K46" s="226"/>
      <c r="L46" s="227"/>
      <c r="M46" s="182">
        <v>3</v>
      </c>
      <c r="N46" s="183">
        <v>1</v>
      </c>
      <c r="O46" s="183">
        <v>3</v>
      </c>
      <c r="P46" s="183">
        <v>0</v>
      </c>
      <c r="Q46" s="183">
        <v>3</v>
      </c>
      <c r="R46" s="183">
        <v>3</v>
      </c>
      <c r="S46" s="183">
        <v>3</v>
      </c>
      <c r="T46" s="187"/>
      <c r="U46" s="50">
        <v>13</v>
      </c>
      <c r="V46" s="51">
        <v>2</v>
      </c>
      <c r="W46" s="188"/>
    </row>
    <row r="47" spans="1:23" ht="15">
      <c r="A47" s="158"/>
      <c r="B47" s="158"/>
      <c r="C47" s="158"/>
      <c r="D47" s="177"/>
      <c r="E47" s="6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8"/>
    </row>
    <row r="48" spans="1:23" ht="15">
      <c r="A48" s="158"/>
      <c r="B48" s="158"/>
      <c r="C48" s="158"/>
      <c r="D48" s="177"/>
      <c r="E48" s="6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8"/>
    </row>
    <row r="50" spans="1:23" ht="13.5" thickBot="1">
      <c r="A50" s="158"/>
      <c r="B50" s="160" t="s">
        <v>15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78"/>
    </row>
    <row r="51" spans="1:23" ht="16.5" thickBot="1">
      <c r="A51" s="158" t="s">
        <v>21</v>
      </c>
      <c r="B51" s="58" t="s">
        <v>74</v>
      </c>
      <c r="C51" s="80" t="s">
        <v>30</v>
      </c>
      <c r="D51" s="58" t="s">
        <v>75</v>
      </c>
      <c r="E51" s="158" t="s">
        <v>76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78"/>
    </row>
    <row r="52" spans="1:23" ht="16.5" thickBot="1">
      <c r="A52" s="158" t="s">
        <v>22</v>
      </c>
      <c r="B52" s="58"/>
      <c r="C52" s="80" t="s">
        <v>30</v>
      </c>
      <c r="D52" s="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78"/>
    </row>
    <row r="53" spans="1:23" ht="13.5" thickBo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78"/>
    </row>
    <row r="54" spans="1:23" ht="13.5" thickBot="1">
      <c r="A54" s="158"/>
      <c r="B54" s="174">
        <v>1</v>
      </c>
      <c r="C54" s="173">
        <v>2</v>
      </c>
      <c r="D54" s="174">
        <v>3</v>
      </c>
      <c r="E54" s="160" t="s">
        <v>6</v>
      </c>
      <c r="F54" s="190">
        <v>1</v>
      </c>
      <c r="G54" s="190">
        <v>2</v>
      </c>
      <c r="H54" s="190">
        <v>3</v>
      </c>
      <c r="I54" s="191"/>
      <c r="J54" s="190">
        <v>1</v>
      </c>
      <c r="K54" s="190">
        <v>2</v>
      </c>
      <c r="L54" s="190">
        <v>3</v>
      </c>
      <c r="M54" s="160" t="s">
        <v>6</v>
      </c>
      <c r="N54" s="161">
        <v>1</v>
      </c>
      <c r="O54" s="172">
        <v>2</v>
      </c>
      <c r="P54" s="172">
        <v>3</v>
      </c>
      <c r="Q54" s="151" t="s">
        <v>10</v>
      </c>
      <c r="R54" s="152"/>
      <c r="S54" s="153"/>
      <c r="T54" s="143" t="s">
        <v>11</v>
      </c>
      <c r="U54" s="143"/>
      <c r="V54" s="143" t="s">
        <v>12</v>
      </c>
      <c r="W54" s="144"/>
    </row>
    <row r="55" spans="1:23" ht="15.75" thickBot="1">
      <c r="A55" s="158">
        <v>1</v>
      </c>
      <c r="B55" s="20">
        <v>1</v>
      </c>
      <c r="C55" s="20">
        <v>1</v>
      </c>
      <c r="D55" s="20"/>
      <c r="E55" s="76" t="s">
        <v>66</v>
      </c>
      <c r="F55" s="113"/>
      <c r="G55" s="113"/>
      <c r="H55" s="113"/>
      <c r="I55" s="116"/>
      <c r="J55" s="113"/>
      <c r="K55" s="113"/>
      <c r="L55" s="113"/>
      <c r="M55" s="77" t="s">
        <v>39</v>
      </c>
      <c r="N55" s="74">
        <v>0</v>
      </c>
      <c r="O55" s="74">
        <v>0</v>
      </c>
      <c r="P55" s="74" t="s">
        <v>77</v>
      </c>
      <c r="Q55" s="97">
        <v>1.57</v>
      </c>
      <c r="R55" s="97">
        <v>1.43</v>
      </c>
      <c r="S55" s="97"/>
      <c r="T55" s="77"/>
      <c r="U55" s="77"/>
      <c r="V55" s="75">
        <v>2</v>
      </c>
      <c r="W55" s="75">
        <v>0</v>
      </c>
    </row>
    <row r="56" spans="1:23" ht="15.75" thickBot="1">
      <c r="A56" s="158">
        <v>2</v>
      </c>
      <c r="B56" s="20"/>
      <c r="C56" s="20"/>
      <c r="D56" s="20"/>
      <c r="E56" s="76" t="s">
        <v>77</v>
      </c>
      <c r="F56" s="113"/>
      <c r="G56" s="113"/>
      <c r="H56" s="113"/>
      <c r="I56" s="116"/>
      <c r="J56" s="113"/>
      <c r="K56" s="113"/>
      <c r="L56" s="113"/>
      <c r="M56" s="77" t="s">
        <v>77</v>
      </c>
      <c r="N56" s="74" t="s">
        <v>77</v>
      </c>
      <c r="O56" s="74" t="s">
        <v>77</v>
      </c>
      <c r="P56" s="74" t="s">
        <v>77</v>
      </c>
      <c r="Q56" s="97"/>
      <c r="R56" s="97"/>
      <c r="S56" s="97"/>
      <c r="T56" s="77"/>
      <c r="U56" s="77"/>
      <c r="V56" s="75" t="s">
        <v>77</v>
      </c>
      <c r="W56" s="2" t="s">
        <v>77</v>
      </c>
    </row>
    <row r="59" spans="1:23" ht="12.75">
      <c r="A59" s="158"/>
      <c r="B59" s="160" t="s">
        <v>18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78"/>
    </row>
    <row r="60" spans="1:23" ht="13.5" thickBo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78"/>
    </row>
    <row r="61" spans="1:23" ht="13.5" thickBot="1">
      <c r="A61" s="158"/>
      <c r="B61" s="174">
        <v>1</v>
      </c>
      <c r="C61" s="173">
        <v>2</v>
      </c>
      <c r="D61" s="174">
        <v>3</v>
      </c>
      <c r="E61" s="160" t="s">
        <v>6</v>
      </c>
      <c r="F61" s="173">
        <v>1</v>
      </c>
      <c r="G61" s="173">
        <v>2</v>
      </c>
      <c r="H61" s="174">
        <v>3</v>
      </c>
      <c r="I61" s="196"/>
      <c r="J61" s="173">
        <v>1</v>
      </c>
      <c r="K61" s="173">
        <v>2</v>
      </c>
      <c r="L61" s="174">
        <v>3</v>
      </c>
      <c r="M61" s="160" t="s">
        <v>6</v>
      </c>
      <c r="N61" s="161">
        <v>1</v>
      </c>
      <c r="O61" s="172">
        <v>2</v>
      </c>
      <c r="P61" s="172">
        <v>3</v>
      </c>
      <c r="Q61" s="151" t="s">
        <v>10</v>
      </c>
      <c r="R61" s="152"/>
      <c r="S61" s="153"/>
      <c r="T61" s="143" t="s">
        <v>11</v>
      </c>
      <c r="U61" s="143"/>
      <c r="V61" s="143" t="s">
        <v>12</v>
      </c>
      <c r="W61" s="144"/>
    </row>
    <row r="62" spans="1:23" ht="15.75" thickBot="1">
      <c r="A62" s="158"/>
      <c r="B62" s="20"/>
      <c r="C62" s="20"/>
      <c r="D62" s="20"/>
      <c r="E62" s="76" t="s">
        <v>39</v>
      </c>
      <c r="F62" s="113"/>
      <c r="G62" s="113"/>
      <c r="H62" s="113"/>
      <c r="I62" s="116"/>
      <c r="J62" s="113"/>
      <c r="K62" s="113"/>
      <c r="L62" s="113"/>
      <c r="M62" s="77" t="s">
        <v>77</v>
      </c>
      <c r="N62" s="74" t="s">
        <v>77</v>
      </c>
      <c r="O62" s="74" t="s">
        <v>77</v>
      </c>
      <c r="P62" s="74" t="s">
        <v>77</v>
      </c>
      <c r="Q62" s="97"/>
      <c r="R62" s="97"/>
      <c r="S62" s="97"/>
      <c r="T62" s="77"/>
      <c r="U62" s="77"/>
      <c r="V62" s="75" t="s">
        <v>77</v>
      </c>
      <c r="W62" s="2" t="s">
        <v>77</v>
      </c>
    </row>
    <row r="64" spans="1:23" ht="12.75">
      <c r="A64" s="158"/>
      <c r="B64" s="160" t="s">
        <v>16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78"/>
    </row>
    <row r="65" spans="1:23" ht="13.5" thickBo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78"/>
    </row>
    <row r="66" spans="1:23" ht="13.5" thickBot="1">
      <c r="A66" s="158"/>
      <c r="B66" s="174">
        <v>1</v>
      </c>
      <c r="C66" s="173">
        <v>2</v>
      </c>
      <c r="D66" s="174">
        <v>3</v>
      </c>
      <c r="E66" s="160" t="s">
        <v>6</v>
      </c>
      <c r="F66" s="173">
        <v>1</v>
      </c>
      <c r="G66" s="173">
        <v>2</v>
      </c>
      <c r="H66" s="174">
        <v>3</v>
      </c>
      <c r="I66" s="196"/>
      <c r="J66" s="173">
        <v>1</v>
      </c>
      <c r="K66" s="173">
        <v>2</v>
      </c>
      <c r="L66" s="174">
        <v>3</v>
      </c>
      <c r="M66" s="160" t="s">
        <v>6</v>
      </c>
      <c r="N66" s="161">
        <v>1</v>
      </c>
      <c r="O66" s="172">
        <v>2</v>
      </c>
      <c r="P66" s="172">
        <v>3</v>
      </c>
      <c r="Q66" s="151" t="s">
        <v>10</v>
      </c>
      <c r="R66" s="152"/>
      <c r="S66" s="153"/>
      <c r="T66" s="143" t="s">
        <v>11</v>
      </c>
      <c r="U66" s="143"/>
      <c r="V66" s="143" t="s">
        <v>12</v>
      </c>
      <c r="W66" s="144"/>
    </row>
    <row r="67" spans="1:23" ht="15.75" thickBot="1">
      <c r="A67" s="158"/>
      <c r="B67" s="20"/>
      <c r="C67" s="20"/>
      <c r="D67" s="20"/>
      <c r="E67" s="76" t="s">
        <v>66</v>
      </c>
      <c r="F67" s="113"/>
      <c r="G67" s="113"/>
      <c r="H67" s="113"/>
      <c r="I67" s="116"/>
      <c r="J67" s="113"/>
      <c r="K67" s="113"/>
      <c r="L67" s="113"/>
      <c r="M67" s="77" t="s">
        <v>77</v>
      </c>
      <c r="N67" s="74" t="s">
        <v>77</v>
      </c>
      <c r="O67" s="74" t="s">
        <v>77</v>
      </c>
      <c r="P67" s="74" t="s">
        <v>77</v>
      </c>
      <c r="Q67" s="97"/>
      <c r="R67" s="97"/>
      <c r="S67" s="97"/>
      <c r="T67" s="77"/>
      <c r="U67" s="77"/>
      <c r="V67" s="75" t="s">
        <v>77</v>
      </c>
      <c r="W67" s="2" t="s">
        <v>77</v>
      </c>
    </row>
    <row r="69" spans="1:23" ht="13.5" thickBo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78"/>
    </row>
    <row r="70" spans="1:23" ht="16.5" thickBot="1">
      <c r="A70" s="8" t="s">
        <v>21</v>
      </c>
      <c r="B70" s="148" t="s">
        <v>71</v>
      </c>
      <c r="C70" s="149"/>
      <c r="D70" s="149"/>
      <c r="E70" s="150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78"/>
    </row>
    <row r="71" spans="1:23" ht="16.5" thickBot="1">
      <c r="A71" s="8" t="s">
        <v>22</v>
      </c>
      <c r="B71" s="148" t="s">
        <v>78</v>
      </c>
      <c r="C71" s="149"/>
      <c r="D71" s="149"/>
      <c r="E71" s="150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78"/>
    </row>
    <row r="72" spans="1:23" ht="16.5" thickBot="1">
      <c r="A72" s="8" t="s">
        <v>26</v>
      </c>
      <c r="B72" s="148" t="s">
        <v>77</v>
      </c>
      <c r="C72" s="149"/>
      <c r="D72" s="149"/>
      <c r="E72" s="150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78"/>
    </row>
  </sheetData>
  <mergeCells count="59">
    <mergeCell ref="F4:H4"/>
    <mergeCell ref="F5:I5"/>
    <mergeCell ref="N5:P5"/>
    <mergeCell ref="Q5:V5"/>
    <mergeCell ref="F6:I6"/>
    <mergeCell ref="N6:P6"/>
    <mergeCell ref="Q6:V6"/>
    <mergeCell ref="F7:I7"/>
    <mergeCell ref="F8:I8"/>
    <mergeCell ref="F9:I9"/>
    <mergeCell ref="F10:I10"/>
    <mergeCell ref="F11:I11"/>
    <mergeCell ref="C13:D13"/>
    <mergeCell ref="F13:H13"/>
    <mergeCell ref="J13:L13"/>
    <mergeCell ref="N13:O13"/>
    <mergeCell ref="Q14:R14"/>
    <mergeCell ref="S14:T14"/>
    <mergeCell ref="U14:V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E40:L40"/>
    <mergeCell ref="E41:L41"/>
    <mergeCell ref="E42:L42"/>
    <mergeCell ref="E43:L43"/>
    <mergeCell ref="E44:L44"/>
    <mergeCell ref="E45:L45"/>
    <mergeCell ref="E46:L46"/>
    <mergeCell ref="Q54:S54"/>
    <mergeCell ref="V66:W66"/>
    <mergeCell ref="B70:E70"/>
    <mergeCell ref="T54:U54"/>
    <mergeCell ref="V54:W54"/>
    <mergeCell ref="Q61:S61"/>
    <mergeCell ref="T61:U61"/>
    <mergeCell ref="V61:W61"/>
    <mergeCell ref="B71:E71"/>
    <mergeCell ref="B72:E72"/>
    <mergeCell ref="Q66:S66"/>
    <mergeCell ref="T66:U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X101"/>
  <sheetViews>
    <sheetView workbookViewId="0" topLeftCell="A1">
      <selection activeCell="Q11" sqref="Q11"/>
    </sheetView>
  </sheetViews>
  <sheetFormatPr defaultColWidth="9.140625" defaultRowHeight="12.75"/>
  <cols>
    <col min="1" max="2" width="9.140625" style="142" customWidth="1"/>
    <col min="3" max="3" width="3.8515625" style="142" customWidth="1"/>
    <col min="4" max="4" width="5.421875" style="142" customWidth="1"/>
    <col min="5" max="5" width="22.8515625" style="142" customWidth="1"/>
    <col min="6" max="6" width="6.421875" style="142" customWidth="1"/>
    <col min="7" max="7" width="1.8515625" style="142" customWidth="1"/>
    <col min="8" max="8" width="2.57421875" style="142" customWidth="1"/>
    <col min="9" max="9" width="1.7109375" style="142" customWidth="1"/>
    <col min="10" max="10" width="9.140625" style="142" hidden="1" customWidth="1"/>
    <col min="11" max="11" width="5.28125" style="142" customWidth="1"/>
    <col min="12" max="12" width="5.421875" style="142" customWidth="1"/>
    <col min="13" max="13" width="18.57421875" style="142" customWidth="1"/>
    <col min="14" max="14" width="5.7109375" style="142" customWidth="1"/>
    <col min="15" max="15" width="4.7109375" style="142" customWidth="1"/>
    <col min="16" max="16" width="6.140625" style="142" customWidth="1"/>
    <col min="17" max="17" width="6.8515625" style="142" customWidth="1"/>
    <col min="18" max="18" width="6.140625" style="142" customWidth="1"/>
    <col min="19" max="19" width="5.140625" style="142" customWidth="1"/>
    <col min="20" max="20" width="4.7109375" style="142" customWidth="1"/>
    <col min="21" max="21" width="4.57421875" style="142" customWidth="1"/>
    <col min="22" max="22" width="4.8515625" style="142" customWidth="1"/>
  </cols>
  <sheetData>
    <row r="1" spans="1:24" ht="16.5" thickBot="1">
      <c r="A1" s="13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20"/>
      <c r="O1" s="138"/>
      <c r="P1" s="120"/>
      <c r="Q1" s="120"/>
      <c r="R1" s="120"/>
      <c r="S1" s="120"/>
      <c r="T1" s="120"/>
      <c r="U1" s="120"/>
      <c r="V1" s="120"/>
      <c r="W1" s="119"/>
      <c r="X1" s="119"/>
    </row>
    <row r="2" spans="1:24" ht="16.5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5">
        <v>600</v>
      </c>
      <c r="N2" s="111" t="s">
        <v>19</v>
      </c>
      <c r="O2" s="122"/>
      <c r="P2" s="120"/>
      <c r="Q2" s="120"/>
      <c r="R2" s="120"/>
      <c r="S2" s="120"/>
      <c r="T2" s="120"/>
      <c r="U2" s="120"/>
      <c r="V2" s="120"/>
      <c r="W2" s="119"/>
      <c r="X2" s="119"/>
    </row>
    <row r="3" spans="1:24" ht="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20"/>
      <c r="O3" s="120"/>
      <c r="P3" s="120"/>
      <c r="Q3" s="120"/>
      <c r="R3" s="120"/>
      <c r="S3" s="120"/>
      <c r="T3" s="120"/>
      <c r="U3" s="120"/>
      <c r="V3" s="120"/>
      <c r="W3" s="119"/>
      <c r="X3" s="119"/>
    </row>
    <row r="4" spans="1:24" ht="16.5" thickBot="1">
      <c r="A4" s="120"/>
      <c r="B4" s="120"/>
      <c r="C4" s="120"/>
      <c r="D4" s="120"/>
      <c r="E4" s="67" t="s">
        <v>6</v>
      </c>
      <c r="F4" s="67" t="s">
        <v>7</v>
      </c>
      <c r="G4" s="67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19"/>
      <c r="X4" s="119"/>
    </row>
    <row r="5" spans="1:24" ht="16.5" thickBot="1">
      <c r="A5" s="120"/>
      <c r="B5" s="120"/>
      <c r="C5" s="120"/>
      <c r="D5" s="30" t="s">
        <v>0</v>
      </c>
      <c r="E5" s="121" t="s">
        <v>60</v>
      </c>
      <c r="F5" s="250">
        <v>592.5</v>
      </c>
      <c r="G5" s="250"/>
      <c r="H5" s="250"/>
      <c r="I5" s="250"/>
      <c r="J5" s="120"/>
      <c r="K5" s="120"/>
      <c r="L5" s="120"/>
      <c r="M5" s="120"/>
      <c r="N5" s="221" t="s">
        <v>24</v>
      </c>
      <c r="O5" s="222"/>
      <c r="P5" s="222"/>
      <c r="Q5" s="251" t="s">
        <v>47</v>
      </c>
      <c r="R5" s="252"/>
      <c r="S5" s="252"/>
      <c r="T5" s="252"/>
      <c r="U5" s="252"/>
      <c r="V5" s="253"/>
      <c r="W5" s="119"/>
      <c r="X5" s="119"/>
    </row>
    <row r="6" spans="1:24" ht="16.5" thickBot="1">
      <c r="A6" s="120"/>
      <c r="B6" s="120"/>
      <c r="C6" s="120"/>
      <c r="D6" s="30" t="s">
        <v>1</v>
      </c>
      <c r="E6" s="121" t="s">
        <v>61</v>
      </c>
      <c r="F6" s="250">
        <v>582</v>
      </c>
      <c r="G6" s="250"/>
      <c r="H6" s="250"/>
      <c r="I6" s="250"/>
      <c r="J6" s="120"/>
      <c r="K6" s="120"/>
      <c r="L6" s="120"/>
      <c r="M6" s="120"/>
      <c r="N6" s="209" t="s">
        <v>25</v>
      </c>
      <c r="O6" s="210"/>
      <c r="P6" s="210"/>
      <c r="Q6" s="254">
        <v>40587</v>
      </c>
      <c r="R6" s="255"/>
      <c r="S6" s="255"/>
      <c r="T6" s="255"/>
      <c r="U6" s="255"/>
      <c r="V6" s="256"/>
      <c r="W6" s="119"/>
      <c r="X6" s="119"/>
    </row>
    <row r="7" spans="1:24" ht="16.5" thickBot="1">
      <c r="A7" s="120"/>
      <c r="B7" s="120"/>
      <c r="C7" s="120"/>
      <c r="D7" s="30" t="s">
        <v>2</v>
      </c>
      <c r="E7" s="121" t="s">
        <v>62</v>
      </c>
      <c r="F7" s="250">
        <v>595</v>
      </c>
      <c r="G7" s="250"/>
      <c r="H7" s="250"/>
      <c r="I7" s="25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19"/>
      <c r="X7" s="119"/>
    </row>
    <row r="8" spans="1:24" ht="16.5" thickBot="1">
      <c r="A8" s="120"/>
      <c r="B8" s="120"/>
      <c r="C8" s="120"/>
      <c r="D8" s="30" t="s">
        <v>3</v>
      </c>
      <c r="E8" s="121" t="s">
        <v>41</v>
      </c>
      <c r="F8" s="250">
        <v>593</v>
      </c>
      <c r="G8" s="250"/>
      <c r="H8" s="250"/>
      <c r="I8" s="25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19"/>
      <c r="X8" s="119"/>
    </row>
    <row r="9" spans="1:24" ht="16.5" thickBot="1">
      <c r="A9" s="120"/>
      <c r="B9" s="120"/>
      <c r="C9" s="120"/>
      <c r="D9" s="87" t="s">
        <v>4</v>
      </c>
      <c r="E9" s="121" t="s">
        <v>63</v>
      </c>
      <c r="F9" s="250">
        <v>599.5</v>
      </c>
      <c r="G9" s="250"/>
      <c r="H9" s="250"/>
      <c r="I9" s="25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19"/>
      <c r="X9" s="119"/>
    </row>
    <row r="10" spans="1:24" ht="16.5" thickBot="1">
      <c r="A10" s="120"/>
      <c r="B10" s="120"/>
      <c r="C10" s="120"/>
      <c r="D10" s="87" t="s">
        <v>17</v>
      </c>
      <c r="E10" s="121" t="s">
        <v>64</v>
      </c>
      <c r="F10" s="250">
        <v>595</v>
      </c>
      <c r="G10" s="250"/>
      <c r="H10" s="250"/>
      <c r="I10" s="25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19"/>
      <c r="X10" s="119"/>
    </row>
    <row r="11" spans="1:24" ht="16.5" thickBot="1">
      <c r="A11" s="120"/>
      <c r="B11" s="120"/>
      <c r="C11" s="120"/>
      <c r="D11" s="30" t="s">
        <v>65</v>
      </c>
      <c r="E11" s="121" t="s">
        <v>66</v>
      </c>
      <c r="F11" s="250">
        <v>592</v>
      </c>
      <c r="G11" s="250"/>
      <c r="H11" s="250"/>
      <c r="I11" s="25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19"/>
      <c r="X11" s="119"/>
    </row>
    <row r="12" spans="1:24" ht="16.5" thickBot="1">
      <c r="A12" s="120"/>
      <c r="B12" s="120"/>
      <c r="C12" s="120"/>
      <c r="D12" s="30" t="s">
        <v>67</v>
      </c>
      <c r="E12" s="121" t="s">
        <v>39</v>
      </c>
      <c r="F12" s="250">
        <v>599</v>
      </c>
      <c r="G12" s="250"/>
      <c r="H12" s="250"/>
      <c r="I12" s="25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19"/>
      <c r="X12" s="119"/>
    </row>
    <row r="13" spans="1:24" ht="16.5" thickBot="1">
      <c r="A13" s="120"/>
      <c r="B13" s="120"/>
      <c r="C13" s="120"/>
      <c r="D13" s="30" t="s">
        <v>68</v>
      </c>
      <c r="E13" s="121" t="s">
        <v>69</v>
      </c>
      <c r="F13" s="250">
        <v>595</v>
      </c>
      <c r="G13" s="250"/>
      <c r="H13" s="250"/>
      <c r="I13" s="25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19"/>
      <c r="X13" s="119"/>
    </row>
    <row r="14" spans="1:24" ht="15.75">
      <c r="A14" s="120"/>
      <c r="B14" s="120"/>
      <c r="C14" s="120"/>
      <c r="D14" s="72"/>
      <c r="E14" s="122"/>
      <c r="F14" s="122"/>
      <c r="G14" s="122"/>
      <c r="H14" s="122"/>
      <c r="I14" s="122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19"/>
      <c r="X14" s="119"/>
    </row>
    <row r="15" spans="1:24" ht="15.75" thickBot="1">
      <c r="A15" s="120"/>
      <c r="B15" s="120"/>
      <c r="C15" s="245" t="s">
        <v>8</v>
      </c>
      <c r="D15" s="245"/>
      <c r="E15" s="120"/>
      <c r="F15" s="245" t="s">
        <v>9</v>
      </c>
      <c r="G15" s="245"/>
      <c r="H15" s="122"/>
      <c r="I15" s="120"/>
      <c r="J15" s="122"/>
      <c r="K15" s="245" t="s">
        <v>9</v>
      </c>
      <c r="L15" s="245"/>
      <c r="M15" s="120"/>
      <c r="N15" s="245" t="s">
        <v>8</v>
      </c>
      <c r="O15" s="245"/>
      <c r="P15" s="120"/>
      <c r="Q15" s="120"/>
      <c r="R15" s="120"/>
      <c r="S15" s="120"/>
      <c r="T15" s="120"/>
      <c r="U15" s="120"/>
      <c r="V15" s="120"/>
      <c r="W15" s="119"/>
      <c r="X15" s="119"/>
    </row>
    <row r="16" spans="1:24" ht="16.5" thickBot="1">
      <c r="A16" s="67" t="s">
        <v>5</v>
      </c>
      <c r="B16" s="120"/>
      <c r="C16" s="70">
        <v>1</v>
      </c>
      <c r="D16" s="71">
        <v>2</v>
      </c>
      <c r="E16" s="67" t="s">
        <v>6</v>
      </c>
      <c r="F16" s="70">
        <v>1</v>
      </c>
      <c r="G16" s="71">
        <v>2</v>
      </c>
      <c r="H16" s="84"/>
      <c r="I16" s="123"/>
      <c r="J16" s="84"/>
      <c r="K16" s="71">
        <v>1</v>
      </c>
      <c r="L16" s="71">
        <v>2</v>
      </c>
      <c r="M16" s="67" t="s">
        <v>6</v>
      </c>
      <c r="N16" s="30">
        <v>1</v>
      </c>
      <c r="O16" s="4">
        <v>2</v>
      </c>
      <c r="P16" s="120"/>
      <c r="Q16" s="242" t="s">
        <v>10</v>
      </c>
      <c r="R16" s="242"/>
      <c r="S16" s="244" t="s">
        <v>11</v>
      </c>
      <c r="T16" s="244"/>
      <c r="U16" s="244" t="s">
        <v>12</v>
      </c>
      <c r="V16" s="244"/>
      <c r="W16" s="119"/>
      <c r="X16" s="119"/>
    </row>
    <row r="17" spans="1:24" ht="16.5" thickBot="1">
      <c r="A17" s="67">
        <v>1</v>
      </c>
      <c r="B17" s="30" t="s">
        <v>0</v>
      </c>
      <c r="C17" s="139">
        <v>1</v>
      </c>
      <c r="D17" s="139">
        <v>1</v>
      </c>
      <c r="E17" s="124" t="str">
        <f>LOOKUP(B17,D$5:D$13,E$5:E$13)</f>
        <v>BRC</v>
      </c>
      <c r="F17" s="125"/>
      <c r="G17" s="126"/>
      <c r="H17" s="249"/>
      <c r="I17" s="249"/>
      <c r="J17" s="249"/>
      <c r="K17" s="125">
        <v>3</v>
      </c>
      <c r="L17" s="125"/>
      <c r="M17" s="127" t="str">
        <f>LOOKUP(P17,D$5:D$13,E$5:E$13)</f>
        <v>AMAIUR</v>
      </c>
      <c r="N17" s="140">
        <f aca="true" t="shared" si="0" ref="N17:O44">IF(C17="","",IF(C17=1,0,1))</f>
        <v>0</v>
      </c>
      <c r="O17" s="140">
        <f t="shared" si="0"/>
        <v>0</v>
      </c>
      <c r="P17" s="30" t="s">
        <v>1</v>
      </c>
      <c r="Q17" s="141">
        <v>1.12</v>
      </c>
      <c r="R17" s="141">
        <v>0.44</v>
      </c>
      <c r="S17" s="127">
        <f aca="true" t="shared" si="1" ref="S17:S52">IF(AND(F17="",G17=""),-99,F17+G17)</f>
        <v>-99</v>
      </c>
      <c r="T17" s="127">
        <f aca="true" t="shared" si="2" ref="T17:T52">IF(AND(K17="",L17=""),-99,K17+L17)</f>
        <v>3</v>
      </c>
      <c r="U17" s="131">
        <f aca="true" t="shared" si="3" ref="U17:U52">IF(C17="","",IF(C17+D17=2,3,C17+D17))</f>
        <v>3</v>
      </c>
      <c r="V17" s="131">
        <f aca="true" t="shared" si="4" ref="V17:V52">IF(N17="","",IF(O17="",N17,IF(N17+O17=2,3,N17+O17)))</f>
        <v>0</v>
      </c>
      <c r="W17" s="119"/>
      <c r="X17" s="129"/>
    </row>
    <row r="18" spans="1:24" ht="16.5" thickBot="1">
      <c r="A18" s="67">
        <v>2</v>
      </c>
      <c r="B18" s="30" t="s">
        <v>2</v>
      </c>
      <c r="C18" s="139">
        <v>0</v>
      </c>
      <c r="D18" s="139">
        <v>1</v>
      </c>
      <c r="E18" s="124" t="str">
        <f aca="true" t="shared" si="5" ref="E18:E52">LOOKUP(B18,D$5:D$13,E$5:E$13)</f>
        <v>BALLYHEGAN</v>
      </c>
      <c r="F18" s="125"/>
      <c r="G18" s="126">
        <v>2</v>
      </c>
      <c r="H18" s="249"/>
      <c r="I18" s="249"/>
      <c r="J18" s="249"/>
      <c r="K18" s="125"/>
      <c r="L18" s="125">
        <v>2</v>
      </c>
      <c r="M18" s="127" t="str">
        <f aca="true" t="shared" si="6" ref="M18:M52">LOOKUP(P18,D$5:D$13,E$5:E$13)</f>
        <v>SHEEN</v>
      </c>
      <c r="N18" s="140">
        <v>1</v>
      </c>
      <c r="O18" s="140">
        <f t="shared" si="0"/>
        <v>0</v>
      </c>
      <c r="P18" s="30" t="s">
        <v>3</v>
      </c>
      <c r="Q18" s="141">
        <v>2.18</v>
      </c>
      <c r="R18" s="141">
        <v>1.51</v>
      </c>
      <c r="S18" s="127">
        <f t="shared" si="1"/>
        <v>2</v>
      </c>
      <c r="T18" s="127">
        <f t="shared" si="2"/>
        <v>2</v>
      </c>
      <c r="U18" s="131">
        <f t="shared" si="3"/>
        <v>1</v>
      </c>
      <c r="V18" s="131">
        <f t="shared" si="4"/>
        <v>1</v>
      </c>
      <c r="W18" s="119"/>
      <c r="X18" s="129"/>
    </row>
    <row r="19" spans="1:24" ht="16.5" thickBot="1">
      <c r="A19" s="67">
        <v>3</v>
      </c>
      <c r="B19" s="30" t="s">
        <v>17</v>
      </c>
      <c r="C19" s="139">
        <v>1</v>
      </c>
      <c r="D19" s="139">
        <v>1</v>
      </c>
      <c r="E19" s="124" t="str">
        <f t="shared" si="5"/>
        <v>KINNEFF</v>
      </c>
      <c r="F19" s="125">
        <v>1</v>
      </c>
      <c r="G19" s="126"/>
      <c r="H19" s="249"/>
      <c r="I19" s="249"/>
      <c r="J19" s="249"/>
      <c r="K19" s="125">
        <v>1</v>
      </c>
      <c r="L19" s="125">
        <v>2</v>
      </c>
      <c r="M19" s="127" t="str">
        <f t="shared" si="6"/>
        <v>SOKARRI</v>
      </c>
      <c r="N19" s="140">
        <f t="shared" si="0"/>
        <v>0</v>
      </c>
      <c r="O19" s="140">
        <f t="shared" si="0"/>
        <v>0</v>
      </c>
      <c r="P19" s="30" t="s">
        <v>4</v>
      </c>
      <c r="Q19" s="141">
        <v>1.57</v>
      </c>
      <c r="R19" s="141">
        <v>1.14</v>
      </c>
      <c r="S19" s="127">
        <f t="shared" si="1"/>
        <v>1</v>
      </c>
      <c r="T19" s="127">
        <f t="shared" si="2"/>
        <v>3</v>
      </c>
      <c r="U19" s="131">
        <f t="shared" si="3"/>
        <v>3</v>
      </c>
      <c r="V19" s="131">
        <f t="shared" si="4"/>
        <v>0</v>
      </c>
      <c r="W19" s="119"/>
      <c r="X19" s="129"/>
    </row>
    <row r="20" spans="1:24" ht="16.5" thickBot="1">
      <c r="A20" s="67">
        <v>4</v>
      </c>
      <c r="B20" s="30" t="s">
        <v>65</v>
      </c>
      <c r="C20" s="139">
        <v>1</v>
      </c>
      <c r="D20" s="139">
        <v>1</v>
      </c>
      <c r="E20" s="124" t="str">
        <f t="shared" si="5"/>
        <v>KILROE</v>
      </c>
      <c r="F20" s="125"/>
      <c r="G20" s="126"/>
      <c r="H20" s="249"/>
      <c r="I20" s="249"/>
      <c r="J20" s="249"/>
      <c r="K20" s="125"/>
      <c r="L20" s="125"/>
      <c r="M20" s="127" t="str">
        <f t="shared" si="6"/>
        <v>RAUNDS</v>
      </c>
      <c r="N20" s="140">
        <f t="shared" si="0"/>
        <v>0</v>
      </c>
      <c r="O20" s="140">
        <f t="shared" si="0"/>
        <v>0</v>
      </c>
      <c r="P20" s="30" t="s">
        <v>68</v>
      </c>
      <c r="Q20" s="141">
        <v>0.38</v>
      </c>
      <c r="R20" s="141">
        <v>0.31</v>
      </c>
      <c r="S20" s="127">
        <f t="shared" si="1"/>
        <v>-99</v>
      </c>
      <c r="T20" s="127">
        <f t="shared" si="2"/>
        <v>-99</v>
      </c>
      <c r="U20" s="131">
        <f t="shared" si="3"/>
        <v>3</v>
      </c>
      <c r="V20" s="131">
        <f t="shared" si="4"/>
        <v>0</v>
      </c>
      <c r="W20" s="119"/>
      <c r="X20" s="129"/>
    </row>
    <row r="21" spans="1:24" ht="16.5" thickBot="1">
      <c r="A21" s="67">
        <v>5</v>
      </c>
      <c r="B21" s="30" t="s">
        <v>0</v>
      </c>
      <c r="C21" s="139">
        <v>0</v>
      </c>
      <c r="D21" s="139">
        <v>0</v>
      </c>
      <c r="E21" s="124" t="str">
        <f t="shared" si="5"/>
        <v>BRC</v>
      </c>
      <c r="F21" s="125"/>
      <c r="G21" s="126"/>
      <c r="H21" s="249"/>
      <c r="I21" s="249"/>
      <c r="J21" s="249"/>
      <c r="K21" s="125"/>
      <c r="L21" s="125"/>
      <c r="M21" s="127" t="str">
        <f t="shared" si="6"/>
        <v>MT VIEW</v>
      </c>
      <c r="N21" s="140">
        <v>1</v>
      </c>
      <c r="O21" s="140">
        <f t="shared" si="0"/>
        <v>1</v>
      </c>
      <c r="P21" s="30" t="s">
        <v>67</v>
      </c>
      <c r="Q21" s="141">
        <v>1.46</v>
      </c>
      <c r="R21" s="141">
        <v>1.01</v>
      </c>
      <c r="S21" s="127">
        <f t="shared" si="1"/>
        <v>-99</v>
      </c>
      <c r="T21" s="127">
        <f t="shared" si="2"/>
        <v>-99</v>
      </c>
      <c r="U21" s="131">
        <f t="shared" si="3"/>
        <v>0</v>
      </c>
      <c r="V21" s="131">
        <f t="shared" si="4"/>
        <v>3</v>
      </c>
      <c r="W21" s="119"/>
      <c r="X21" s="129"/>
    </row>
    <row r="22" spans="1:24" ht="16.5" thickBot="1">
      <c r="A22" s="67">
        <v>6</v>
      </c>
      <c r="B22" s="30" t="s">
        <v>1</v>
      </c>
      <c r="C22" s="139">
        <v>1</v>
      </c>
      <c r="D22" s="139">
        <v>1</v>
      </c>
      <c r="E22" s="124" t="str">
        <f t="shared" si="5"/>
        <v>AMAIUR</v>
      </c>
      <c r="F22" s="125"/>
      <c r="G22" s="126">
        <v>2</v>
      </c>
      <c r="H22" s="249"/>
      <c r="I22" s="249"/>
      <c r="J22" s="249"/>
      <c r="K22" s="125"/>
      <c r="L22" s="125">
        <v>2</v>
      </c>
      <c r="M22" s="127" t="str">
        <f t="shared" si="6"/>
        <v>BALLYHEGAN</v>
      </c>
      <c r="N22" s="140">
        <f t="shared" si="0"/>
        <v>0</v>
      </c>
      <c r="O22" s="140">
        <f t="shared" si="0"/>
        <v>0</v>
      </c>
      <c r="P22" s="30" t="s">
        <v>2</v>
      </c>
      <c r="Q22" s="141">
        <v>1.41</v>
      </c>
      <c r="R22" s="141">
        <v>1.49</v>
      </c>
      <c r="S22" s="127">
        <f t="shared" si="1"/>
        <v>2</v>
      </c>
      <c r="T22" s="127">
        <f t="shared" si="2"/>
        <v>2</v>
      </c>
      <c r="U22" s="131">
        <f t="shared" si="3"/>
        <v>3</v>
      </c>
      <c r="V22" s="131">
        <f t="shared" si="4"/>
        <v>0</v>
      </c>
      <c r="W22" s="119"/>
      <c r="X22" s="129"/>
    </row>
    <row r="23" spans="1:24" ht="16.5" thickBot="1">
      <c r="A23" s="67">
        <v>7</v>
      </c>
      <c r="B23" s="30" t="s">
        <v>17</v>
      </c>
      <c r="C23" s="139">
        <v>1</v>
      </c>
      <c r="D23" s="139">
        <v>1</v>
      </c>
      <c r="E23" s="124" t="str">
        <f t="shared" si="5"/>
        <v>KINNEFF</v>
      </c>
      <c r="F23" s="125"/>
      <c r="G23" s="126"/>
      <c r="H23" s="249"/>
      <c r="I23" s="249"/>
      <c r="J23" s="249"/>
      <c r="K23" s="125"/>
      <c r="L23" s="125">
        <v>1</v>
      </c>
      <c r="M23" s="127" t="str">
        <f t="shared" si="6"/>
        <v>SHEEN</v>
      </c>
      <c r="N23" s="140">
        <f t="shared" si="0"/>
        <v>0</v>
      </c>
      <c r="O23" s="140">
        <f t="shared" si="0"/>
        <v>0</v>
      </c>
      <c r="P23" s="30" t="s">
        <v>3</v>
      </c>
      <c r="Q23" s="141">
        <v>0.45</v>
      </c>
      <c r="R23" s="141">
        <v>1.32</v>
      </c>
      <c r="S23" s="127">
        <f t="shared" si="1"/>
        <v>-99</v>
      </c>
      <c r="T23" s="127">
        <f t="shared" si="2"/>
        <v>1</v>
      </c>
      <c r="U23" s="131">
        <f t="shared" si="3"/>
        <v>3</v>
      </c>
      <c r="V23" s="131">
        <f t="shared" si="4"/>
        <v>0</v>
      </c>
      <c r="W23" s="119"/>
      <c r="X23" s="129"/>
    </row>
    <row r="24" spans="1:24" ht="16.5" thickBot="1">
      <c r="A24" s="67">
        <v>8</v>
      </c>
      <c r="B24" s="30" t="s">
        <v>65</v>
      </c>
      <c r="C24" s="139">
        <v>1</v>
      </c>
      <c r="D24" s="139">
        <v>1</v>
      </c>
      <c r="E24" s="124" t="str">
        <f t="shared" si="5"/>
        <v>KILROE</v>
      </c>
      <c r="F24" s="125"/>
      <c r="G24" s="126"/>
      <c r="H24" s="249"/>
      <c r="I24" s="249"/>
      <c r="J24" s="249"/>
      <c r="K24" s="125"/>
      <c r="L24" s="125"/>
      <c r="M24" s="127" t="str">
        <f t="shared" si="6"/>
        <v>SOKARRI</v>
      </c>
      <c r="N24" s="140">
        <f t="shared" si="0"/>
        <v>0</v>
      </c>
      <c r="O24" s="140">
        <f t="shared" si="0"/>
        <v>0</v>
      </c>
      <c r="P24" s="30" t="s">
        <v>4</v>
      </c>
      <c r="Q24" s="141">
        <v>1.05</v>
      </c>
      <c r="R24" s="141">
        <v>0.09</v>
      </c>
      <c r="S24" s="127">
        <f t="shared" si="1"/>
        <v>-99</v>
      </c>
      <c r="T24" s="127">
        <f t="shared" si="2"/>
        <v>-99</v>
      </c>
      <c r="U24" s="131">
        <f t="shared" si="3"/>
        <v>3</v>
      </c>
      <c r="V24" s="131">
        <f t="shared" si="4"/>
        <v>0</v>
      </c>
      <c r="W24" s="119"/>
      <c r="X24" s="129"/>
    </row>
    <row r="25" spans="1:24" ht="16.5" thickBot="1">
      <c r="A25" s="67">
        <v>9</v>
      </c>
      <c r="B25" s="30" t="s">
        <v>68</v>
      </c>
      <c r="C25" s="139">
        <v>0</v>
      </c>
      <c r="D25" s="139">
        <v>0</v>
      </c>
      <c r="E25" s="124" t="str">
        <f t="shared" si="5"/>
        <v>RAUNDS</v>
      </c>
      <c r="F25" s="125"/>
      <c r="G25" s="126"/>
      <c r="H25" s="249"/>
      <c r="I25" s="249"/>
      <c r="J25" s="249"/>
      <c r="K25" s="125"/>
      <c r="L25" s="125"/>
      <c r="M25" s="127" t="str">
        <f t="shared" si="6"/>
        <v>MT VIEW</v>
      </c>
      <c r="N25" s="140">
        <v>1</v>
      </c>
      <c r="O25" s="140">
        <v>1</v>
      </c>
      <c r="P25" s="30" t="s">
        <v>67</v>
      </c>
      <c r="Q25" s="141">
        <v>0.48</v>
      </c>
      <c r="R25" s="141">
        <v>2.21</v>
      </c>
      <c r="S25" s="127">
        <f t="shared" si="1"/>
        <v>-99</v>
      </c>
      <c r="T25" s="127">
        <f t="shared" si="2"/>
        <v>-99</v>
      </c>
      <c r="U25" s="131">
        <f t="shared" si="3"/>
        <v>0</v>
      </c>
      <c r="V25" s="131">
        <f t="shared" si="4"/>
        <v>3</v>
      </c>
      <c r="W25" s="119"/>
      <c r="X25" s="129"/>
    </row>
    <row r="26" spans="1:24" ht="16.5" thickBot="1">
      <c r="A26" s="67">
        <v>10</v>
      </c>
      <c r="B26" s="30" t="s">
        <v>0</v>
      </c>
      <c r="C26" s="139">
        <v>1</v>
      </c>
      <c r="D26" s="139">
        <v>1</v>
      </c>
      <c r="E26" s="124" t="str">
        <f t="shared" si="5"/>
        <v>BRC</v>
      </c>
      <c r="F26" s="125"/>
      <c r="G26" s="126"/>
      <c r="H26" s="249"/>
      <c r="I26" s="249"/>
      <c r="J26" s="249"/>
      <c r="K26" s="125"/>
      <c r="L26" s="125"/>
      <c r="M26" s="127" t="str">
        <f t="shared" si="6"/>
        <v>BALLYHEGAN</v>
      </c>
      <c r="N26" s="140">
        <f t="shared" si="0"/>
        <v>0</v>
      </c>
      <c r="O26" s="140">
        <f t="shared" si="0"/>
        <v>0</v>
      </c>
      <c r="P26" s="30" t="s">
        <v>2</v>
      </c>
      <c r="Q26" s="141">
        <v>1.05</v>
      </c>
      <c r="R26" s="141">
        <v>0.43</v>
      </c>
      <c r="S26" s="127">
        <f t="shared" si="1"/>
        <v>-99</v>
      </c>
      <c r="T26" s="127">
        <f t="shared" si="2"/>
        <v>-99</v>
      </c>
      <c r="U26" s="131">
        <f t="shared" si="3"/>
        <v>3</v>
      </c>
      <c r="V26" s="131">
        <f t="shared" si="4"/>
        <v>0</v>
      </c>
      <c r="W26" s="119"/>
      <c r="X26" s="129"/>
    </row>
    <row r="27" spans="1:24" ht="16.5" thickBot="1">
      <c r="A27" s="67">
        <v>11</v>
      </c>
      <c r="B27" s="30" t="s">
        <v>17</v>
      </c>
      <c r="C27" s="139">
        <v>0</v>
      </c>
      <c r="D27" s="139">
        <v>1</v>
      </c>
      <c r="E27" s="124" t="str">
        <f t="shared" si="5"/>
        <v>KINNEFF</v>
      </c>
      <c r="F27" s="125">
        <v>2</v>
      </c>
      <c r="G27" s="126"/>
      <c r="H27" s="249"/>
      <c r="I27" s="249"/>
      <c r="J27" s="249"/>
      <c r="K27" s="125">
        <v>2</v>
      </c>
      <c r="L27" s="125"/>
      <c r="M27" s="127" t="str">
        <f t="shared" si="6"/>
        <v>AMAIUR</v>
      </c>
      <c r="N27" s="140">
        <v>1</v>
      </c>
      <c r="O27" s="140">
        <f t="shared" si="0"/>
        <v>0</v>
      </c>
      <c r="P27" s="30" t="s">
        <v>1</v>
      </c>
      <c r="Q27" s="141">
        <v>2.21</v>
      </c>
      <c r="R27" s="141">
        <v>0.53</v>
      </c>
      <c r="S27" s="127">
        <f t="shared" si="1"/>
        <v>2</v>
      </c>
      <c r="T27" s="127">
        <f t="shared" si="2"/>
        <v>2</v>
      </c>
      <c r="U27" s="131">
        <f t="shared" si="3"/>
        <v>1</v>
      </c>
      <c r="V27" s="131">
        <f t="shared" si="4"/>
        <v>1</v>
      </c>
      <c r="W27" s="119"/>
      <c r="X27" s="129"/>
    </row>
    <row r="28" spans="1:24" ht="16.5" thickBot="1">
      <c r="A28" s="67">
        <v>12</v>
      </c>
      <c r="B28" s="30" t="s">
        <v>3</v>
      </c>
      <c r="C28" s="139">
        <v>0</v>
      </c>
      <c r="D28" s="139">
        <v>0</v>
      </c>
      <c r="E28" s="124" t="str">
        <f t="shared" si="5"/>
        <v>SHEEN</v>
      </c>
      <c r="F28" s="125"/>
      <c r="G28" s="126"/>
      <c r="H28" s="249"/>
      <c r="I28" s="249"/>
      <c r="J28" s="249"/>
      <c r="K28" s="125"/>
      <c r="L28" s="125"/>
      <c r="M28" s="127" t="str">
        <f t="shared" si="6"/>
        <v>KILROE</v>
      </c>
      <c r="N28" s="140">
        <v>1</v>
      </c>
      <c r="O28" s="140">
        <f t="shared" si="0"/>
        <v>1</v>
      </c>
      <c r="P28" s="30" t="s">
        <v>65</v>
      </c>
      <c r="Q28" s="141">
        <v>0.37</v>
      </c>
      <c r="R28" s="141">
        <v>0.52</v>
      </c>
      <c r="S28" s="127">
        <f t="shared" si="1"/>
        <v>-99</v>
      </c>
      <c r="T28" s="127">
        <f t="shared" si="2"/>
        <v>-99</v>
      </c>
      <c r="U28" s="131">
        <f t="shared" si="3"/>
        <v>0</v>
      </c>
      <c r="V28" s="131">
        <f t="shared" si="4"/>
        <v>3</v>
      </c>
      <c r="W28" s="119"/>
      <c r="X28" s="129"/>
    </row>
    <row r="29" spans="1:24" ht="16.5" thickBot="1">
      <c r="A29" s="67">
        <v>13</v>
      </c>
      <c r="B29" s="30" t="s">
        <v>4</v>
      </c>
      <c r="C29" s="139">
        <v>0</v>
      </c>
      <c r="D29" s="139">
        <v>0</v>
      </c>
      <c r="E29" s="124" t="str">
        <f t="shared" si="5"/>
        <v>SOKARRI</v>
      </c>
      <c r="F29" s="125"/>
      <c r="G29" s="126"/>
      <c r="H29" s="249"/>
      <c r="I29" s="249"/>
      <c r="J29" s="249"/>
      <c r="K29" s="125"/>
      <c r="L29" s="125"/>
      <c r="M29" s="127" t="str">
        <f t="shared" si="6"/>
        <v>MT VIEW</v>
      </c>
      <c r="N29" s="140">
        <v>1</v>
      </c>
      <c r="O29" s="140">
        <v>1</v>
      </c>
      <c r="P29" s="30" t="s">
        <v>67</v>
      </c>
      <c r="Q29" s="141">
        <v>0.38</v>
      </c>
      <c r="R29" s="141">
        <v>0.39</v>
      </c>
      <c r="S29" s="127">
        <f t="shared" si="1"/>
        <v>-99</v>
      </c>
      <c r="T29" s="127">
        <f t="shared" si="2"/>
        <v>-99</v>
      </c>
      <c r="U29" s="131">
        <f t="shared" si="3"/>
        <v>0</v>
      </c>
      <c r="V29" s="131">
        <f t="shared" si="4"/>
        <v>3</v>
      </c>
      <c r="W29" s="119"/>
      <c r="X29" s="129"/>
    </row>
    <row r="30" spans="1:24" ht="16.5" thickBot="1">
      <c r="A30" s="67">
        <v>14</v>
      </c>
      <c r="B30" s="30" t="s">
        <v>0</v>
      </c>
      <c r="C30" s="139">
        <v>1</v>
      </c>
      <c r="D30" s="139">
        <v>1</v>
      </c>
      <c r="E30" s="124" t="str">
        <f t="shared" si="5"/>
        <v>BRC</v>
      </c>
      <c r="F30" s="125"/>
      <c r="G30" s="126">
        <v>1</v>
      </c>
      <c r="H30" s="249"/>
      <c r="I30" s="249"/>
      <c r="J30" s="249"/>
      <c r="K30" s="125"/>
      <c r="L30" s="125"/>
      <c r="M30" s="127" t="str">
        <f t="shared" si="6"/>
        <v>RAUNDS</v>
      </c>
      <c r="N30" s="140">
        <f t="shared" si="0"/>
        <v>0</v>
      </c>
      <c r="O30" s="140">
        <f t="shared" si="0"/>
        <v>0</v>
      </c>
      <c r="P30" s="30" t="s">
        <v>68</v>
      </c>
      <c r="Q30" s="141">
        <v>1.53</v>
      </c>
      <c r="R30" s="141">
        <v>1.36</v>
      </c>
      <c r="S30" s="127">
        <f t="shared" si="1"/>
        <v>1</v>
      </c>
      <c r="T30" s="127">
        <f t="shared" si="2"/>
        <v>-99</v>
      </c>
      <c r="U30" s="131">
        <f t="shared" si="3"/>
        <v>3</v>
      </c>
      <c r="V30" s="131">
        <f t="shared" si="4"/>
        <v>0</v>
      </c>
      <c r="W30" s="119"/>
      <c r="X30" s="129"/>
    </row>
    <row r="31" spans="1:24" ht="16.5" thickBot="1">
      <c r="A31" s="67">
        <v>15</v>
      </c>
      <c r="B31" s="30" t="s">
        <v>2</v>
      </c>
      <c r="C31" s="139">
        <v>1</v>
      </c>
      <c r="D31" s="139">
        <v>1</v>
      </c>
      <c r="E31" s="124" t="str">
        <f t="shared" si="5"/>
        <v>BALLYHEGAN</v>
      </c>
      <c r="F31" s="125">
        <v>3</v>
      </c>
      <c r="G31" s="126"/>
      <c r="H31" s="249"/>
      <c r="I31" s="249"/>
      <c r="J31" s="249"/>
      <c r="K31" s="125">
        <v>4</v>
      </c>
      <c r="L31" s="125">
        <v>1</v>
      </c>
      <c r="M31" s="127" t="str">
        <f t="shared" si="6"/>
        <v>KINNEFF</v>
      </c>
      <c r="N31" s="140">
        <f t="shared" si="0"/>
        <v>0</v>
      </c>
      <c r="O31" s="140">
        <f t="shared" si="0"/>
        <v>0</v>
      </c>
      <c r="P31" s="30" t="s">
        <v>17</v>
      </c>
      <c r="Q31" s="141">
        <v>0.37</v>
      </c>
      <c r="R31" s="141">
        <v>0.44</v>
      </c>
      <c r="S31" s="127">
        <f t="shared" si="1"/>
        <v>3</v>
      </c>
      <c r="T31" s="127">
        <f t="shared" si="2"/>
        <v>5</v>
      </c>
      <c r="U31" s="131">
        <f t="shared" si="3"/>
        <v>3</v>
      </c>
      <c r="V31" s="131">
        <f t="shared" si="4"/>
        <v>0</v>
      </c>
      <c r="W31" s="119"/>
      <c r="X31" s="129"/>
    </row>
    <row r="32" spans="1:24" ht="16.5" thickBot="1">
      <c r="A32" s="67">
        <v>16</v>
      </c>
      <c r="B32" s="30" t="s">
        <v>1</v>
      </c>
      <c r="C32" s="139">
        <v>0</v>
      </c>
      <c r="D32" s="139">
        <v>0</v>
      </c>
      <c r="E32" s="124" t="str">
        <f t="shared" si="5"/>
        <v>AMAIUR</v>
      </c>
      <c r="F32" s="125"/>
      <c r="G32" s="126">
        <v>2</v>
      </c>
      <c r="H32" s="249"/>
      <c r="I32" s="249"/>
      <c r="J32" s="249"/>
      <c r="K32" s="125"/>
      <c r="L32" s="125">
        <v>2</v>
      </c>
      <c r="M32" s="127" t="str">
        <f t="shared" si="6"/>
        <v>SHEEN</v>
      </c>
      <c r="N32" s="140">
        <f t="shared" si="0"/>
        <v>1</v>
      </c>
      <c r="O32" s="140">
        <v>1</v>
      </c>
      <c r="P32" s="30" t="s">
        <v>3</v>
      </c>
      <c r="Q32" s="141">
        <v>0.51</v>
      </c>
      <c r="R32" s="141">
        <v>2.19</v>
      </c>
      <c r="S32" s="127">
        <f t="shared" si="1"/>
        <v>2</v>
      </c>
      <c r="T32" s="127">
        <f t="shared" si="2"/>
        <v>2</v>
      </c>
      <c r="U32" s="131">
        <f t="shared" si="3"/>
        <v>0</v>
      </c>
      <c r="V32" s="131">
        <f t="shared" si="4"/>
        <v>3</v>
      </c>
      <c r="W32" s="119"/>
      <c r="X32" s="129"/>
    </row>
    <row r="33" spans="1:24" ht="16.5" thickBot="1">
      <c r="A33" s="67">
        <v>17</v>
      </c>
      <c r="B33" s="30" t="s">
        <v>65</v>
      </c>
      <c r="C33" s="139">
        <v>1</v>
      </c>
      <c r="D33" s="139">
        <v>1</v>
      </c>
      <c r="E33" s="124" t="str">
        <f t="shared" si="5"/>
        <v>KILROE</v>
      </c>
      <c r="F33" s="125"/>
      <c r="G33" s="126"/>
      <c r="H33" s="249"/>
      <c r="I33" s="249"/>
      <c r="J33" s="249"/>
      <c r="K33" s="125"/>
      <c r="L33" s="125"/>
      <c r="M33" s="127" t="str">
        <f t="shared" si="6"/>
        <v>MT VIEW</v>
      </c>
      <c r="N33" s="140">
        <f t="shared" si="0"/>
        <v>0</v>
      </c>
      <c r="O33" s="140">
        <f t="shared" si="0"/>
        <v>0</v>
      </c>
      <c r="P33" s="30" t="s">
        <v>67</v>
      </c>
      <c r="Q33" s="141">
        <v>1.37</v>
      </c>
      <c r="R33" s="141">
        <v>0.33</v>
      </c>
      <c r="S33" s="127">
        <f t="shared" si="1"/>
        <v>-99</v>
      </c>
      <c r="T33" s="127">
        <f t="shared" si="2"/>
        <v>-99</v>
      </c>
      <c r="U33" s="131">
        <f t="shared" si="3"/>
        <v>3</v>
      </c>
      <c r="V33" s="131">
        <f t="shared" si="4"/>
        <v>0</v>
      </c>
      <c r="W33" s="119"/>
      <c r="X33" s="129"/>
    </row>
    <row r="34" spans="1:24" ht="16.5" thickBot="1">
      <c r="A34" s="67">
        <v>18</v>
      </c>
      <c r="B34" s="30" t="s">
        <v>4</v>
      </c>
      <c r="C34" s="139">
        <v>1</v>
      </c>
      <c r="D34" s="139">
        <v>1</v>
      </c>
      <c r="E34" s="124" t="str">
        <f t="shared" si="5"/>
        <v>SOKARRI</v>
      </c>
      <c r="F34" s="125"/>
      <c r="G34" s="126"/>
      <c r="H34" s="249"/>
      <c r="I34" s="249"/>
      <c r="J34" s="249"/>
      <c r="K34" s="125">
        <v>1</v>
      </c>
      <c r="L34" s="125">
        <v>1</v>
      </c>
      <c r="M34" s="127" t="str">
        <f t="shared" si="6"/>
        <v>RAUNDS</v>
      </c>
      <c r="N34" s="140">
        <f t="shared" si="0"/>
        <v>0</v>
      </c>
      <c r="O34" s="140">
        <f t="shared" si="0"/>
        <v>0</v>
      </c>
      <c r="P34" s="30" t="s">
        <v>68</v>
      </c>
      <c r="Q34" s="141">
        <v>1.15</v>
      </c>
      <c r="R34" s="141">
        <v>1.11</v>
      </c>
      <c r="S34" s="127">
        <f t="shared" si="1"/>
        <v>-99</v>
      </c>
      <c r="T34" s="127">
        <f t="shared" si="2"/>
        <v>2</v>
      </c>
      <c r="U34" s="131">
        <f t="shared" si="3"/>
        <v>3</v>
      </c>
      <c r="V34" s="131">
        <f t="shared" si="4"/>
        <v>0</v>
      </c>
      <c r="W34" s="119"/>
      <c r="X34" s="129"/>
    </row>
    <row r="35" spans="1:24" ht="16.5" thickBot="1">
      <c r="A35" s="67">
        <v>19</v>
      </c>
      <c r="B35" s="30" t="s">
        <v>0</v>
      </c>
      <c r="C35" s="139">
        <v>1</v>
      </c>
      <c r="D35" s="139">
        <v>1</v>
      </c>
      <c r="E35" s="124" t="str">
        <f t="shared" si="5"/>
        <v>BRC</v>
      </c>
      <c r="F35" s="125"/>
      <c r="G35" s="126"/>
      <c r="H35" s="249"/>
      <c r="I35" s="249"/>
      <c r="J35" s="249"/>
      <c r="K35" s="125">
        <v>1</v>
      </c>
      <c r="L35" s="125">
        <v>1</v>
      </c>
      <c r="M35" s="127" t="str">
        <f t="shared" si="6"/>
        <v>KINNEFF</v>
      </c>
      <c r="N35" s="140">
        <f t="shared" si="0"/>
        <v>0</v>
      </c>
      <c r="O35" s="140">
        <f t="shared" si="0"/>
        <v>0</v>
      </c>
      <c r="P35" s="30" t="s">
        <v>17</v>
      </c>
      <c r="Q35" s="141">
        <v>0.3</v>
      </c>
      <c r="R35" s="141">
        <v>0.31</v>
      </c>
      <c r="S35" s="127">
        <f t="shared" si="1"/>
        <v>-99</v>
      </c>
      <c r="T35" s="127">
        <f t="shared" si="2"/>
        <v>2</v>
      </c>
      <c r="U35" s="131">
        <f t="shared" si="3"/>
        <v>3</v>
      </c>
      <c r="V35" s="131">
        <f t="shared" si="4"/>
        <v>0</v>
      </c>
      <c r="W35" s="119"/>
      <c r="X35" s="129"/>
    </row>
    <row r="36" spans="1:24" ht="16.5" thickBot="1">
      <c r="A36" s="67">
        <v>20</v>
      </c>
      <c r="B36" s="30" t="s">
        <v>2</v>
      </c>
      <c r="C36" s="139">
        <v>0</v>
      </c>
      <c r="D36" s="139">
        <v>0</v>
      </c>
      <c r="E36" s="124" t="str">
        <f t="shared" si="5"/>
        <v>BALLYHEGAN</v>
      </c>
      <c r="F36" s="125"/>
      <c r="G36" s="126"/>
      <c r="H36" s="249"/>
      <c r="I36" s="249"/>
      <c r="J36" s="249"/>
      <c r="K36" s="125"/>
      <c r="L36" s="125"/>
      <c r="M36" s="127" t="str">
        <f t="shared" si="6"/>
        <v>KILROE</v>
      </c>
      <c r="N36" s="140">
        <v>1</v>
      </c>
      <c r="O36" s="140">
        <v>1</v>
      </c>
      <c r="P36" s="30" t="s">
        <v>65</v>
      </c>
      <c r="Q36" s="141">
        <v>0.25</v>
      </c>
      <c r="R36" s="141">
        <v>0.27</v>
      </c>
      <c r="S36" s="127">
        <f t="shared" si="1"/>
        <v>-99</v>
      </c>
      <c r="T36" s="127">
        <f t="shared" si="2"/>
        <v>-99</v>
      </c>
      <c r="U36" s="131">
        <f t="shared" si="3"/>
        <v>0</v>
      </c>
      <c r="V36" s="131">
        <f t="shared" si="4"/>
        <v>3</v>
      </c>
      <c r="W36" s="119"/>
      <c r="X36" s="129"/>
    </row>
    <row r="37" spans="1:24" ht="16.5" thickBot="1">
      <c r="A37" s="67">
        <v>21</v>
      </c>
      <c r="B37" s="30" t="s">
        <v>1</v>
      </c>
      <c r="C37" s="139">
        <v>0</v>
      </c>
      <c r="D37" s="139">
        <v>0</v>
      </c>
      <c r="E37" s="124" t="str">
        <f t="shared" si="5"/>
        <v>AMAIUR</v>
      </c>
      <c r="F37" s="125"/>
      <c r="G37" s="126"/>
      <c r="H37" s="249"/>
      <c r="I37" s="249"/>
      <c r="J37" s="249"/>
      <c r="K37" s="125"/>
      <c r="L37" s="125"/>
      <c r="M37" s="127" t="str">
        <f t="shared" si="6"/>
        <v>MT VIEW</v>
      </c>
      <c r="N37" s="140">
        <v>1</v>
      </c>
      <c r="O37" s="140">
        <v>1</v>
      </c>
      <c r="P37" s="30" t="s">
        <v>67</v>
      </c>
      <c r="Q37" s="141">
        <v>0.27</v>
      </c>
      <c r="R37" s="141">
        <v>0.21</v>
      </c>
      <c r="S37" s="127">
        <f t="shared" si="1"/>
        <v>-99</v>
      </c>
      <c r="T37" s="127">
        <f t="shared" si="2"/>
        <v>-99</v>
      </c>
      <c r="U37" s="131">
        <f t="shared" si="3"/>
        <v>0</v>
      </c>
      <c r="V37" s="131">
        <f t="shared" si="4"/>
        <v>3</v>
      </c>
      <c r="W37" s="119"/>
      <c r="X37" s="129"/>
    </row>
    <row r="38" spans="1:24" ht="16.5" thickBot="1">
      <c r="A38" s="67">
        <v>22</v>
      </c>
      <c r="B38" s="30" t="s">
        <v>3</v>
      </c>
      <c r="C38" s="139">
        <v>0</v>
      </c>
      <c r="D38" s="139">
        <v>0</v>
      </c>
      <c r="E38" s="124" t="str">
        <f t="shared" si="5"/>
        <v>SHEEN</v>
      </c>
      <c r="F38" s="125">
        <v>1</v>
      </c>
      <c r="G38" s="126"/>
      <c r="H38" s="249"/>
      <c r="I38" s="249"/>
      <c r="J38" s="249"/>
      <c r="K38" s="125"/>
      <c r="L38" s="125"/>
      <c r="M38" s="127" t="str">
        <f t="shared" si="6"/>
        <v>RAUNDS</v>
      </c>
      <c r="N38" s="140">
        <v>1</v>
      </c>
      <c r="O38" s="140">
        <f t="shared" si="0"/>
        <v>1</v>
      </c>
      <c r="P38" s="30" t="s">
        <v>68</v>
      </c>
      <c r="Q38" s="141">
        <v>1.23</v>
      </c>
      <c r="R38" s="141">
        <v>1</v>
      </c>
      <c r="S38" s="127">
        <f t="shared" si="1"/>
        <v>1</v>
      </c>
      <c r="T38" s="127">
        <f t="shared" si="2"/>
        <v>-99</v>
      </c>
      <c r="U38" s="131">
        <f t="shared" si="3"/>
        <v>0</v>
      </c>
      <c r="V38" s="131">
        <f t="shared" si="4"/>
        <v>3</v>
      </c>
      <c r="W38" s="119"/>
      <c r="X38" s="129"/>
    </row>
    <row r="39" spans="1:24" ht="16.5" thickBot="1">
      <c r="A39" s="67">
        <v>23</v>
      </c>
      <c r="B39" s="30" t="s">
        <v>0</v>
      </c>
      <c r="C39" s="139">
        <v>0</v>
      </c>
      <c r="D39" s="139">
        <v>0</v>
      </c>
      <c r="E39" s="124" t="str">
        <f t="shared" si="5"/>
        <v>BRC</v>
      </c>
      <c r="F39" s="125">
        <v>1</v>
      </c>
      <c r="G39" s="126">
        <v>2</v>
      </c>
      <c r="H39" s="249"/>
      <c r="I39" s="249"/>
      <c r="J39" s="249"/>
      <c r="K39" s="125"/>
      <c r="L39" s="125"/>
      <c r="M39" s="127" t="str">
        <f t="shared" si="6"/>
        <v>SOKARRI</v>
      </c>
      <c r="N39" s="140">
        <f t="shared" si="0"/>
        <v>1</v>
      </c>
      <c r="O39" s="140">
        <f t="shared" si="0"/>
        <v>1</v>
      </c>
      <c r="P39" s="30" t="s">
        <v>4</v>
      </c>
      <c r="Q39" s="141">
        <v>1.38</v>
      </c>
      <c r="R39" s="141">
        <v>1.03</v>
      </c>
      <c r="S39" s="127">
        <f t="shared" si="1"/>
        <v>3</v>
      </c>
      <c r="T39" s="127">
        <f t="shared" si="2"/>
        <v>-99</v>
      </c>
      <c r="U39" s="131">
        <f t="shared" si="3"/>
        <v>0</v>
      </c>
      <c r="V39" s="131">
        <f t="shared" si="4"/>
        <v>3</v>
      </c>
      <c r="W39" s="119"/>
      <c r="X39" s="129"/>
    </row>
    <row r="40" spans="1:24" ht="16.5" thickBot="1">
      <c r="A40" s="67">
        <v>24</v>
      </c>
      <c r="B40" s="30" t="s">
        <v>65</v>
      </c>
      <c r="C40" s="139">
        <v>1</v>
      </c>
      <c r="D40" s="139">
        <v>1</v>
      </c>
      <c r="E40" s="124" t="str">
        <f t="shared" si="5"/>
        <v>KILROE</v>
      </c>
      <c r="F40" s="125"/>
      <c r="G40" s="126"/>
      <c r="H40" s="249"/>
      <c r="I40" s="249"/>
      <c r="J40" s="249"/>
      <c r="K40" s="125"/>
      <c r="L40" s="125"/>
      <c r="M40" s="127" t="str">
        <f t="shared" si="6"/>
        <v>KINNEFF</v>
      </c>
      <c r="N40" s="140">
        <f t="shared" si="0"/>
        <v>0</v>
      </c>
      <c r="O40" s="140">
        <f t="shared" si="0"/>
        <v>0</v>
      </c>
      <c r="P40" s="30" t="s">
        <v>17</v>
      </c>
      <c r="Q40" s="141">
        <v>0.13</v>
      </c>
      <c r="R40" s="141">
        <v>0.21</v>
      </c>
      <c r="S40" s="127">
        <f t="shared" si="1"/>
        <v>-99</v>
      </c>
      <c r="T40" s="127">
        <f t="shared" si="2"/>
        <v>-99</v>
      </c>
      <c r="U40" s="131">
        <f t="shared" si="3"/>
        <v>3</v>
      </c>
      <c r="V40" s="131">
        <f t="shared" si="4"/>
        <v>0</v>
      </c>
      <c r="W40" s="119"/>
      <c r="X40" s="129"/>
    </row>
    <row r="41" spans="1:24" ht="16.5" thickBot="1">
      <c r="A41" s="67">
        <v>25</v>
      </c>
      <c r="B41" s="30" t="s">
        <v>2</v>
      </c>
      <c r="C41" s="139">
        <v>0</v>
      </c>
      <c r="D41" s="139">
        <v>0</v>
      </c>
      <c r="E41" s="124" t="str">
        <f t="shared" si="5"/>
        <v>BALLYHEGAN</v>
      </c>
      <c r="F41" s="125"/>
      <c r="G41" s="126"/>
      <c r="H41" s="249"/>
      <c r="I41" s="249"/>
      <c r="J41" s="249"/>
      <c r="K41" s="125"/>
      <c r="L41" s="125"/>
      <c r="M41" s="127" t="str">
        <f t="shared" si="6"/>
        <v>MT VIEW</v>
      </c>
      <c r="N41" s="140">
        <v>1</v>
      </c>
      <c r="O41" s="140">
        <v>1</v>
      </c>
      <c r="P41" s="30" t="s">
        <v>67</v>
      </c>
      <c r="Q41" s="141">
        <v>0.28</v>
      </c>
      <c r="R41" s="141">
        <v>0.24</v>
      </c>
      <c r="S41" s="127">
        <f t="shared" si="1"/>
        <v>-99</v>
      </c>
      <c r="T41" s="127">
        <f t="shared" si="2"/>
        <v>-99</v>
      </c>
      <c r="U41" s="131">
        <f t="shared" si="3"/>
        <v>0</v>
      </c>
      <c r="V41" s="131">
        <f t="shared" si="4"/>
        <v>3</v>
      </c>
      <c r="W41" s="119"/>
      <c r="X41" s="129"/>
    </row>
    <row r="42" spans="1:24" ht="16.5" thickBot="1">
      <c r="A42" s="67">
        <v>26</v>
      </c>
      <c r="B42" s="30" t="s">
        <v>1</v>
      </c>
      <c r="C42" s="139">
        <v>0</v>
      </c>
      <c r="D42" s="139">
        <v>0</v>
      </c>
      <c r="E42" s="124" t="str">
        <f t="shared" si="5"/>
        <v>AMAIUR</v>
      </c>
      <c r="F42" s="125"/>
      <c r="G42" s="126"/>
      <c r="H42" s="249"/>
      <c r="I42" s="249"/>
      <c r="J42" s="249"/>
      <c r="K42" s="125"/>
      <c r="L42" s="125"/>
      <c r="M42" s="127" t="str">
        <f t="shared" si="6"/>
        <v>RAUNDS</v>
      </c>
      <c r="N42" s="140">
        <v>1</v>
      </c>
      <c r="O42" s="140">
        <v>1</v>
      </c>
      <c r="P42" s="30" t="s">
        <v>68</v>
      </c>
      <c r="Q42" s="141">
        <v>0.28</v>
      </c>
      <c r="R42" s="141">
        <v>0.3</v>
      </c>
      <c r="S42" s="127">
        <f t="shared" si="1"/>
        <v>-99</v>
      </c>
      <c r="T42" s="127">
        <f t="shared" si="2"/>
        <v>-99</v>
      </c>
      <c r="U42" s="131">
        <f t="shared" si="3"/>
        <v>0</v>
      </c>
      <c r="V42" s="131">
        <f t="shared" si="4"/>
        <v>3</v>
      </c>
      <c r="W42" s="119"/>
      <c r="X42" s="129"/>
    </row>
    <row r="43" spans="1:24" ht="16.5" thickBot="1">
      <c r="A43" s="67">
        <v>27</v>
      </c>
      <c r="B43" s="30" t="s">
        <v>3</v>
      </c>
      <c r="C43" s="139">
        <v>0</v>
      </c>
      <c r="D43" s="139">
        <v>0</v>
      </c>
      <c r="E43" s="124" t="str">
        <f t="shared" si="5"/>
        <v>SHEEN</v>
      </c>
      <c r="F43" s="125"/>
      <c r="G43" s="126"/>
      <c r="H43" s="249"/>
      <c r="I43" s="249"/>
      <c r="J43" s="249"/>
      <c r="K43" s="125"/>
      <c r="L43" s="125"/>
      <c r="M43" s="127" t="str">
        <f t="shared" si="6"/>
        <v>SOKARRI</v>
      </c>
      <c r="N43" s="140">
        <v>1</v>
      </c>
      <c r="O43" s="140">
        <f t="shared" si="0"/>
        <v>1</v>
      </c>
      <c r="P43" s="30" t="s">
        <v>4</v>
      </c>
      <c r="Q43" s="141">
        <v>1.16</v>
      </c>
      <c r="R43" s="141">
        <v>0.51</v>
      </c>
      <c r="S43" s="127">
        <f t="shared" si="1"/>
        <v>-99</v>
      </c>
      <c r="T43" s="127">
        <f t="shared" si="2"/>
        <v>-99</v>
      </c>
      <c r="U43" s="131">
        <f t="shared" si="3"/>
        <v>0</v>
      </c>
      <c r="V43" s="131">
        <f t="shared" si="4"/>
        <v>3</v>
      </c>
      <c r="W43" s="119"/>
      <c r="X43" s="129"/>
    </row>
    <row r="44" spans="1:24" ht="16.5" thickBot="1">
      <c r="A44" s="67">
        <v>28</v>
      </c>
      <c r="B44" s="30" t="s">
        <v>0</v>
      </c>
      <c r="C44" s="139">
        <v>0</v>
      </c>
      <c r="D44" s="139">
        <v>0</v>
      </c>
      <c r="E44" s="124" t="str">
        <f t="shared" si="5"/>
        <v>BRC</v>
      </c>
      <c r="F44" s="125"/>
      <c r="G44" s="126"/>
      <c r="H44" s="249"/>
      <c r="I44" s="249"/>
      <c r="J44" s="249"/>
      <c r="K44" s="125"/>
      <c r="L44" s="125"/>
      <c r="M44" s="127" t="str">
        <f t="shared" si="6"/>
        <v>KILROE</v>
      </c>
      <c r="N44" s="140">
        <f t="shared" si="0"/>
        <v>1</v>
      </c>
      <c r="O44" s="140">
        <f t="shared" si="0"/>
        <v>1</v>
      </c>
      <c r="P44" s="30" t="s">
        <v>65</v>
      </c>
      <c r="Q44" s="141">
        <v>0.48</v>
      </c>
      <c r="R44" s="141">
        <v>0.58</v>
      </c>
      <c r="S44" s="127">
        <f t="shared" si="1"/>
        <v>-99</v>
      </c>
      <c r="T44" s="127">
        <f t="shared" si="2"/>
        <v>-99</v>
      </c>
      <c r="U44" s="131">
        <f t="shared" si="3"/>
        <v>0</v>
      </c>
      <c r="V44" s="131">
        <f t="shared" si="4"/>
        <v>3</v>
      </c>
      <c r="W44" s="119"/>
      <c r="X44" s="129"/>
    </row>
    <row r="45" spans="1:24" ht="16.5" thickBot="1">
      <c r="A45" s="67">
        <v>29</v>
      </c>
      <c r="B45" s="30" t="s">
        <v>4</v>
      </c>
      <c r="C45" s="139">
        <v>1</v>
      </c>
      <c r="D45" s="139">
        <v>1</v>
      </c>
      <c r="E45" s="124" t="str">
        <f t="shared" si="5"/>
        <v>SOKARRI</v>
      </c>
      <c r="F45" s="125"/>
      <c r="G45" s="126">
        <v>2</v>
      </c>
      <c r="H45" s="249"/>
      <c r="I45" s="249"/>
      <c r="J45" s="249"/>
      <c r="K45" s="125"/>
      <c r="L45" s="125">
        <v>2</v>
      </c>
      <c r="M45" s="127" t="str">
        <f t="shared" si="6"/>
        <v>BALLYHEGAN</v>
      </c>
      <c r="N45" s="140">
        <f>IF(C45="","",IF(C45=1,0,1))</f>
        <v>0</v>
      </c>
      <c r="O45" s="140">
        <f aca="true" t="shared" si="7" ref="O45:O52">IF(D45="","",IF(D45=1,0,1))</f>
        <v>0</v>
      </c>
      <c r="P45" s="30" t="s">
        <v>2</v>
      </c>
      <c r="Q45" s="141">
        <v>1.24</v>
      </c>
      <c r="R45" s="141">
        <v>1.34</v>
      </c>
      <c r="S45" s="127">
        <f t="shared" si="1"/>
        <v>2</v>
      </c>
      <c r="T45" s="127">
        <f t="shared" si="2"/>
        <v>2</v>
      </c>
      <c r="U45" s="131">
        <f t="shared" si="3"/>
        <v>3</v>
      </c>
      <c r="V45" s="131">
        <f t="shared" si="4"/>
        <v>0</v>
      </c>
      <c r="W45" s="119"/>
      <c r="X45" s="129"/>
    </row>
    <row r="46" spans="1:24" ht="16.5" thickBot="1">
      <c r="A46" s="67">
        <v>30</v>
      </c>
      <c r="B46" s="30" t="s">
        <v>17</v>
      </c>
      <c r="C46" s="139">
        <v>0</v>
      </c>
      <c r="D46" s="139">
        <v>0</v>
      </c>
      <c r="E46" s="124" t="str">
        <f t="shared" si="5"/>
        <v>KINNEFF</v>
      </c>
      <c r="F46" s="125"/>
      <c r="G46" s="126"/>
      <c r="H46" s="249"/>
      <c r="I46" s="249"/>
      <c r="J46" s="249"/>
      <c r="K46" s="125"/>
      <c r="L46" s="125"/>
      <c r="M46" s="127" t="str">
        <f t="shared" si="6"/>
        <v>MT VIEW</v>
      </c>
      <c r="N46" s="140">
        <v>1</v>
      </c>
      <c r="O46" s="140">
        <v>1</v>
      </c>
      <c r="P46" s="30" t="s">
        <v>67</v>
      </c>
      <c r="Q46" s="141">
        <v>0.16</v>
      </c>
      <c r="R46" s="141">
        <v>0.12</v>
      </c>
      <c r="S46" s="127">
        <f t="shared" si="1"/>
        <v>-99</v>
      </c>
      <c r="T46" s="127">
        <f t="shared" si="2"/>
        <v>-99</v>
      </c>
      <c r="U46" s="131">
        <f t="shared" si="3"/>
        <v>0</v>
      </c>
      <c r="V46" s="131">
        <f t="shared" si="4"/>
        <v>3</v>
      </c>
      <c r="W46" s="119"/>
      <c r="X46" s="129"/>
    </row>
    <row r="47" spans="1:24" ht="16.5" thickBot="1">
      <c r="A47" s="67">
        <v>31</v>
      </c>
      <c r="B47" s="30" t="s">
        <v>1</v>
      </c>
      <c r="C47" s="139">
        <v>0</v>
      </c>
      <c r="D47" s="139">
        <v>0</v>
      </c>
      <c r="E47" s="124" t="str">
        <f t="shared" si="5"/>
        <v>AMAIUR</v>
      </c>
      <c r="F47" s="125"/>
      <c r="G47" s="126"/>
      <c r="H47" s="249"/>
      <c r="I47" s="249"/>
      <c r="J47" s="249"/>
      <c r="K47" s="125"/>
      <c r="L47" s="125"/>
      <c r="M47" s="127" t="str">
        <f t="shared" si="6"/>
        <v>KILROE</v>
      </c>
      <c r="N47" s="140">
        <f>IF(C47="","",IF(C47=1,0,1))</f>
        <v>1</v>
      </c>
      <c r="O47" s="140">
        <f t="shared" si="7"/>
        <v>1</v>
      </c>
      <c r="P47" s="30" t="s">
        <v>65</v>
      </c>
      <c r="Q47" s="141">
        <v>0.21</v>
      </c>
      <c r="R47" s="141">
        <v>0.33</v>
      </c>
      <c r="S47" s="127">
        <f t="shared" si="1"/>
        <v>-99</v>
      </c>
      <c r="T47" s="127">
        <f t="shared" si="2"/>
        <v>-99</v>
      </c>
      <c r="U47" s="131">
        <f t="shared" si="3"/>
        <v>0</v>
      </c>
      <c r="V47" s="131">
        <f t="shared" si="4"/>
        <v>3</v>
      </c>
      <c r="W47" s="119"/>
      <c r="X47" s="129"/>
    </row>
    <row r="48" spans="1:24" ht="16.5" thickBot="1">
      <c r="A48" s="67">
        <v>32</v>
      </c>
      <c r="B48" s="30" t="s">
        <v>0</v>
      </c>
      <c r="C48" s="139">
        <v>1</v>
      </c>
      <c r="D48" s="139">
        <v>1</v>
      </c>
      <c r="E48" s="124" t="str">
        <f t="shared" si="5"/>
        <v>BRC</v>
      </c>
      <c r="F48" s="125"/>
      <c r="G48" s="126"/>
      <c r="H48" s="249"/>
      <c r="I48" s="249"/>
      <c r="J48" s="249"/>
      <c r="K48" s="125"/>
      <c r="L48" s="125"/>
      <c r="M48" s="127" t="str">
        <f t="shared" si="6"/>
        <v>SHEEN</v>
      </c>
      <c r="N48" s="140">
        <f>IF(C48="","",IF(C48=1,0,1))</f>
        <v>0</v>
      </c>
      <c r="O48" s="140">
        <f t="shared" si="7"/>
        <v>0</v>
      </c>
      <c r="P48" s="30" t="s">
        <v>3</v>
      </c>
      <c r="Q48" s="141">
        <v>0.36</v>
      </c>
      <c r="R48" s="141">
        <v>0.24</v>
      </c>
      <c r="S48" s="127">
        <f t="shared" si="1"/>
        <v>-99</v>
      </c>
      <c r="T48" s="127">
        <f t="shared" si="2"/>
        <v>-99</v>
      </c>
      <c r="U48" s="131">
        <f t="shared" si="3"/>
        <v>3</v>
      </c>
      <c r="V48" s="131">
        <f t="shared" si="4"/>
        <v>0</v>
      </c>
      <c r="W48" s="119"/>
      <c r="X48" s="129"/>
    </row>
    <row r="49" spans="1:24" ht="16.5" thickBot="1">
      <c r="A49" s="67">
        <v>33</v>
      </c>
      <c r="B49" s="30" t="s">
        <v>2</v>
      </c>
      <c r="C49" s="139">
        <v>0</v>
      </c>
      <c r="D49" s="139">
        <v>0</v>
      </c>
      <c r="E49" s="124" t="str">
        <f t="shared" si="5"/>
        <v>BALLYHEGAN</v>
      </c>
      <c r="F49" s="125"/>
      <c r="G49" s="126"/>
      <c r="H49" s="249"/>
      <c r="I49" s="249"/>
      <c r="J49" s="249"/>
      <c r="K49" s="125"/>
      <c r="L49" s="125"/>
      <c r="M49" s="127" t="str">
        <f t="shared" si="6"/>
        <v>RAUNDS</v>
      </c>
      <c r="N49" s="140">
        <f>IF(C49="","",IF(C49=1,0,1))</f>
        <v>1</v>
      </c>
      <c r="O49" s="140">
        <v>1</v>
      </c>
      <c r="P49" s="30" t="s">
        <v>68</v>
      </c>
      <c r="Q49" s="141">
        <v>1.02</v>
      </c>
      <c r="R49" s="141">
        <v>0.57</v>
      </c>
      <c r="S49" s="127">
        <f t="shared" si="1"/>
        <v>-99</v>
      </c>
      <c r="T49" s="127">
        <f t="shared" si="2"/>
        <v>-99</v>
      </c>
      <c r="U49" s="131">
        <f t="shared" si="3"/>
        <v>0</v>
      </c>
      <c r="V49" s="131">
        <f t="shared" si="4"/>
        <v>3</v>
      </c>
      <c r="W49" s="119"/>
      <c r="X49" s="129"/>
    </row>
    <row r="50" spans="1:24" ht="16.5" thickBot="1">
      <c r="A50" s="67">
        <v>34</v>
      </c>
      <c r="B50" s="30" t="s">
        <v>1</v>
      </c>
      <c r="C50" s="139">
        <v>0</v>
      </c>
      <c r="D50" s="139">
        <v>0</v>
      </c>
      <c r="E50" s="124" t="str">
        <f t="shared" si="5"/>
        <v>AMAIUR</v>
      </c>
      <c r="F50" s="125">
        <v>1</v>
      </c>
      <c r="G50" s="126">
        <v>1</v>
      </c>
      <c r="H50" s="249"/>
      <c r="I50" s="249"/>
      <c r="J50" s="249"/>
      <c r="K50" s="125"/>
      <c r="L50" s="125"/>
      <c r="M50" s="127" t="str">
        <f t="shared" si="6"/>
        <v>SOKARRI</v>
      </c>
      <c r="N50" s="140">
        <v>1</v>
      </c>
      <c r="O50" s="140">
        <v>1</v>
      </c>
      <c r="P50" s="30" t="s">
        <v>4</v>
      </c>
      <c r="Q50" s="141">
        <v>1.04</v>
      </c>
      <c r="R50" s="141">
        <v>0.55</v>
      </c>
      <c r="S50" s="127">
        <f t="shared" si="1"/>
        <v>2</v>
      </c>
      <c r="T50" s="127">
        <f t="shared" si="2"/>
        <v>-99</v>
      </c>
      <c r="U50" s="131">
        <f t="shared" si="3"/>
        <v>0</v>
      </c>
      <c r="V50" s="131">
        <f t="shared" si="4"/>
        <v>3</v>
      </c>
      <c r="W50" s="119"/>
      <c r="X50" s="129"/>
    </row>
    <row r="51" spans="1:24" ht="16.5" thickBot="1">
      <c r="A51" s="67">
        <v>35</v>
      </c>
      <c r="B51" s="30" t="s">
        <v>3</v>
      </c>
      <c r="C51" s="139">
        <v>0</v>
      </c>
      <c r="D51" s="139">
        <v>0</v>
      </c>
      <c r="E51" s="124" t="str">
        <f t="shared" si="5"/>
        <v>SHEEN</v>
      </c>
      <c r="F51" s="125"/>
      <c r="G51" s="126"/>
      <c r="H51" s="249"/>
      <c r="I51" s="249"/>
      <c r="J51" s="249"/>
      <c r="K51" s="125"/>
      <c r="L51" s="125"/>
      <c r="M51" s="127" t="str">
        <f t="shared" si="6"/>
        <v>MT VIEW</v>
      </c>
      <c r="N51" s="140">
        <v>1</v>
      </c>
      <c r="O51" s="140">
        <v>1</v>
      </c>
      <c r="P51" s="30" t="s">
        <v>67</v>
      </c>
      <c r="Q51" s="141">
        <v>0.24</v>
      </c>
      <c r="R51" s="141">
        <v>0.25</v>
      </c>
      <c r="S51" s="127">
        <f t="shared" si="1"/>
        <v>-99</v>
      </c>
      <c r="T51" s="127">
        <f t="shared" si="2"/>
        <v>-99</v>
      </c>
      <c r="U51" s="131">
        <f t="shared" si="3"/>
        <v>0</v>
      </c>
      <c r="V51" s="131">
        <f t="shared" si="4"/>
        <v>3</v>
      </c>
      <c r="W51" s="119"/>
      <c r="X51" s="129"/>
    </row>
    <row r="52" spans="1:24" ht="16.5" thickBot="1">
      <c r="A52" s="67">
        <v>36</v>
      </c>
      <c r="B52" s="30" t="s">
        <v>17</v>
      </c>
      <c r="C52" s="139">
        <v>0</v>
      </c>
      <c r="D52" s="139">
        <v>1</v>
      </c>
      <c r="E52" s="124" t="str">
        <f t="shared" si="5"/>
        <v>KINNEFF</v>
      </c>
      <c r="F52" s="125"/>
      <c r="G52" s="126"/>
      <c r="H52" s="249"/>
      <c r="I52" s="249"/>
      <c r="J52" s="249"/>
      <c r="K52" s="125"/>
      <c r="L52" s="125">
        <v>1</v>
      </c>
      <c r="M52" s="127" t="str">
        <f t="shared" si="6"/>
        <v>RAUNDS</v>
      </c>
      <c r="N52" s="140">
        <v>1</v>
      </c>
      <c r="O52" s="140">
        <f t="shared" si="7"/>
        <v>0</v>
      </c>
      <c r="P52" s="30" t="s">
        <v>68</v>
      </c>
      <c r="Q52" s="141">
        <v>0.28</v>
      </c>
      <c r="R52" s="141">
        <v>1.1</v>
      </c>
      <c r="S52" s="127">
        <f t="shared" si="1"/>
        <v>-99</v>
      </c>
      <c r="T52" s="127">
        <f t="shared" si="2"/>
        <v>1</v>
      </c>
      <c r="U52" s="131">
        <f t="shared" si="3"/>
        <v>1</v>
      </c>
      <c r="V52" s="131">
        <f t="shared" si="4"/>
        <v>1</v>
      </c>
      <c r="W52" s="119"/>
      <c r="X52" s="129"/>
    </row>
    <row r="53" spans="1:24" ht="15.75">
      <c r="A53" s="67"/>
      <c r="B53" s="72"/>
      <c r="C53" s="122"/>
      <c r="D53" s="122"/>
      <c r="E53" s="122"/>
      <c r="F53" s="122"/>
      <c r="G53" s="122"/>
      <c r="H53" s="122"/>
      <c r="I53" s="130"/>
      <c r="J53" s="122"/>
      <c r="K53" s="122"/>
      <c r="L53" s="122"/>
      <c r="M53" s="122"/>
      <c r="N53" s="122"/>
      <c r="O53" s="122"/>
      <c r="P53" s="72"/>
      <c r="Q53" s="122"/>
      <c r="R53" s="122"/>
      <c r="S53" s="122"/>
      <c r="T53" s="122"/>
      <c r="U53" s="122"/>
      <c r="V53" s="122"/>
      <c r="W53" s="119"/>
      <c r="X53" s="119"/>
    </row>
    <row r="54" spans="1:24" ht="16.5" thickBot="1">
      <c r="A54" s="120"/>
      <c r="B54" s="120"/>
      <c r="C54" s="120"/>
      <c r="D54" s="120"/>
      <c r="E54" s="115" t="s">
        <v>12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19"/>
      <c r="X54" s="119"/>
    </row>
    <row r="55" spans="1:24" ht="15.75" thickBo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53" t="s">
        <v>11</v>
      </c>
      <c r="N55" s="53" t="s">
        <v>0</v>
      </c>
      <c r="O55" s="131" t="s">
        <v>1</v>
      </c>
      <c r="P55" s="124" t="s">
        <v>2</v>
      </c>
      <c r="Q55" s="131" t="s">
        <v>3</v>
      </c>
      <c r="R55" s="124" t="s">
        <v>4</v>
      </c>
      <c r="S55" s="131" t="s">
        <v>17</v>
      </c>
      <c r="T55" s="132" t="s">
        <v>65</v>
      </c>
      <c r="U55" s="132" t="s">
        <v>67</v>
      </c>
      <c r="V55" s="132" t="s">
        <v>68</v>
      </c>
      <c r="W55" s="131" t="s">
        <v>13</v>
      </c>
      <c r="X55" s="127" t="s">
        <v>14</v>
      </c>
    </row>
    <row r="56" spans="1:24" ht="16.5" thickBot="1">
      <c r="A56" s="120"/>
      <c r="B56" s="120"/>
      <c r="C56" s="120"/>
      <c r="D56" s="4" t="s">
        <v>0</v>
      </c>
      <c r="E56" s="246" t="str">
        <f aca="true" t="shared" si="8" ref="E56:E64">E5</f>
        <v>BRC</v>
      </c>
      <c r="F56" s="247"/>
      <c r="G56" s="247"/>
      <c r="H56" s="247"/>
      <c r="I56" s="247"/>
      <c r="J56" s="247"/>
      <c r="K56" s="247"/>
      <c r="L56" s="248"/>
      <c r="M56" s="53">
        <f>S17+S21+S25+S29+S33+S37+S44</f>
        <v>-693</v>
      </c>
      <c r="N56" s="134"/>
      <c r="O56" s="131">
        <f>U17</f>
        <v>3</v>
      </c>
      <c r="P56" s="131">
        <v>3</v>
      </c>
      <c r="Q56" s="131">
        <v>3</v>
      </c>
      <c r="R56" s="131">
        <v>0</v>
      </c>
      <c r="S56" s="131">
        <v>3</v>
      </c>
      <c r="T56" s="131">
        <v>0</v>
      </c>
      <c r="U56" s="131">
        <v>0</v>
      </c>
      <c r="V56" s="131">
        <v>3</v>
      </c>
      <c r="W56" s="133">
        <v>15</v>
      </c>
      <c r="X56" s="51">
        <v>3</v>
      </c>
    </row>
    <row r="57" spans="1:24" ht="16.5" thickBot="1">
      <c r="A57" s="120"/>
      <c r="B57" s="120"/>
      <c r="C57" s="120"/>
      <c r="D57" s="4" t="s">
        <v>1</v>
      </c>
      <c r="E57" s="246" t="str">
        <f t="shared" si="8"/>
        <v>AMAIUR</v>
      </c>
      <c r="F57" s="247"/>
      <c r="G57" s="247"/>
      <c r="H57" s="247"/>
      <c r="I57" s="247"/>
      <c r="J57" s="247"/>
      <c r="K57" s="247"/>
      <c r="L57" s="248"/>
      <c r="M57" s="53">
        <f>T17+S22+S26+S31+S35+S38+S42</f>
        <v>-288</v>
      </c>
      <c r="N57" s="131">
        <f>V17</f>
        <v>0</v>
      </c>
      <c r="O57" s="134">
        <v>3</v>
      </c>
      <c r="P57" s="131">
        <f>U26</f>
        <v>3</v>
      </c>
      <c r="Q57" s="131">
        <v>0</v>
      </c>
      <c r="R57" s="131">
        <f>U42</f>
        <v>0</v>
      </c>
      <c r="S57" s="131">
        <v>1</v>
      </c>
      <c r="T57" s="131">
        <v>0</v>
      </c>
      <c r="U57" s="131">
        <v>0</v>
      </c>
      <c r="V57" s="131">
        <v>0</v>
      </c>
      <c r="W57" s="132">
        <v>4</v>
      </c>
      <c r="X57" s="51">
        <v>7</v>
      </c>
    </row>
    <row r="58" spans="1:24" ht="16.5" thickBot="1">
      <c r="A58" s="120"/>
      <c r="B58" s="120"/>
      <c r="C58" s="120"/>
      <c r="D58" s="4" t="s">
        <v>2</v>
      </c>
      <c r="E58" s="246" t="str">
        <f t="shared" si="8"/>
        <v>BALLYHEGAN</v>
      </c>
      <c r="F58" s="247"/>
      <c r="G58" s="247"/>
      <c r="H58" s="247"/>
      <c r="I58" s="247"/>
      <c r="J58" s="247"/>
      <c r="K58" s="247"/>
      <c r="L58" s="248"/>
      <c r="M58" s="53">
        <f>S18+T21+T26+S32+S36+S39+T41</f>
        <v>-389</v>
      </c>
      <c r="N58" s="131">
        <v>0</v>
      </c>
      <c r="O58" s="131">
        <v>0</v>
      </c>
      <c r="P58" s="134"/>
      <c r="Q58" s="131">
        <f>U18</f>
        <v>1</v>
      </c>
      <c r="R58" s="131">
        <f>U39</f>
        <v>0</v>
      </c>
      <c r="S58" s="131">
        <v>3</v>
      </c>
      <c r="T58" s="131">
        <v>0</v>
      </c>
      <c r="U58" s="131">
        <v>0</v>
      </c>
      <c r="V58" s="131">
        <v>0</v>
      </c>
      <c r="W58" s="132">
        <v>4</v>
      </c>
      <c r="X58" s="51">
        <v>7</v>
      </c>
    </row>
    <row r="59" spans="1:24" ht="16.5" thickBot="1">
      <c r="A59" s="120"/>
      <c r="B59" s="120"/>
      <c r="C59" s="120"/>
      <c r="D59" s="4" t="s">
        <v>3</v>
      </c>
      <c r="E59" s="246" t="str">
        <f t="shared" si="8"/>
        <v>SHEEN</v>
      </c>
      <c r="F59" s="247"/>
      <c r="G59" s="247"/>
      <c r="H59" s="247"/>
      <c r="I59" s="247"/>
      <c r="J59" s="247"/>
      <c r="K59" s="247"/>
      <c r="L59" s="248"/>
      <c r="M59" s="53">
        <f>T18+T22+T25+S30+T34+S40+T43</f>
        <v>-290</v>
      </c>
      <c r="N59" s="131">
        <v>0</v>
      </c>
      <c r="O59" s="131">
        <v>3</v>
      </c>
      <c r="P59" s="131">
        <f>V18</f>
        <v>1</v>
      </c>
      <c r="Q59" s="134"/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2">
        <v>4</v>
      </c>
      <c r="X59" s="51">
        <v>7</v>
      </c>
    </row>
    <row r="60" spans="1:24" ht="16.5" thickBot="1">
      <c r="A60" s="120"/>
      <c r="B60" s="120"/>
      <c r="C60" s="120"/>
      <c r="D60" s="83" t="s">
        <v>4</v>
      </c>
      <c r="E60" s="246" t="str">
        <f t="shared" si="8"/>
        <v>SOKARRI</v>
      </c>
      <c r="F60" s="247"/>
      <c r="G60" s="247"/>
      <c r="H60" s="247"/>
      <c r="I60" s="247"/>
      <c r="J60" s="247"/>
      <c r="K60" s="247"/>
      <c r="L60" s="248"/>
      <c r="M60" s="53">
        <f>S19+S23+S27+T29+S34+T39+T42</f>
        <v>-492</v>
      </c>
      <c r="N60" s="131">
        <v>3</v>
      </c>
      <c r="O60" s="131">
        <v>3</v>
      </c>
      <c r="P60" s="131">
        <f>V39</f>
        <v>3</v>
      </c>
      <c r="Q60" s="131">
        <v>3</v>
      </c>
      <c r="R60" s="134"/>
      <c r="S60" s="131">
        <v>0</v>
      </c>
      <c r="T60" s="131">
        <v>0</v>
      </c>
      <c r="U60" s="131">
        <v>0</v>
      </c>
      <c r="V60" s="131">
        <v>3</v>
      </c>
      <c r="W60" s="132">
        <v>15</v>
      </c>
      <c r="X60" s="51">
        <v>3</v>
      </c>
    </row>
    <row r="61" spans="1:24" ht="16.5" thickBot="1">
      <c r="A61" s="120"/>
      <c r="B61" s="120"/>
      <c r="C61" s="120"/>
      <c r="D61" s="83" t="s">
        <v>17</v>
      </c>
      <c r="E61" s="246" t="str">
        <f t="shared" si="8"/>
        <v>KINNEFF</v>
      </c>
      <c r="F61" s="247"/>
      <c r="G61" s="247"/>
      <c r="H61" s="247"/>
      <c r="I61" s="247"/>
      <c r="J61" s="247"/>
      <c r="K61" s="247"/>
      <c r="L61" s="248"/>
      <c r="M61" s="53">
        <f>T19+S24+S28+T31+T36+T40+T44</f>
        <v>-487</v>
      </c>
      <c r="N61" s="131">
        <v>0</v>
      </c>
      <c r="O61" s="131">
        <v>1</v>
      </c>
      <c r="P61" s="131">
        <v>0</v>
      </c>
      <c r="Q61" s="131">
        <v>3</v>
      </c>
      <c r="R61" s="131">
        <v>3</v>
      </c>
      <c r="S61" s="134"/>
      <c r="T61" s="120">
        <v>0</v>
      </c>
      <c r="U61" s="131">
        <v>0</v>
      </c>
      <c r="V61" s="131">
        <v>1</v>
      </c>
      <c r="W61" s="132">
        <v>8</v>
      </c>
      <c r="X61" s="51">
        <v>6</v>
      </c>
    </row>
    <row r="62" spans="1:24" ht="16.5" thickBot="1">
      <c r="A62" s="120"/>
      <c r="B62" s="120"/>
      <c r="C62" s="120"/>
      <c r="D62" s="83" t="s">
        <v>65</v>
      </c>
      <c r="E62" s="246" t="str">
        <f t="shared" si="8"/>
        <v>KILROE</v>
      </c>
      <c r="F62" s="247"/>
      <c r="G62" s="247"/>
      <c r="H62" s="247"/>
      <c r="I62" s="247"/>
      <c r="J62" s="247"/>
      <c r="K62" s="247"/>
      <c r="L62" s="248"/>
      <c r="M62" s="53">
        <f>S20+T23+S28+T32+T35+T37+S43</f>
        <v>-391</v>
      </c>
      <c r="N62" s="131">
        <v>3</v>
      </c>
      <c r="O62" s="131">
        <v>3</v>
      </c>
      <c r="P62" s="131">
        <v>3</v>
      </c>
      <c r="Q62" s="131">
        <v>3</v>
      </c>
      <c r="R62" s="131">
        <v>3</v>
      </c>
      <c r="S62" s="131">
        <v>3</v>
      </c>
      <c r="T62" s="134"/>
      <c r="U62" s="131">
        <f>U20</f>
        <v>3</v>
      </c>
      <c r="V62" s="131">
        <v>3</v>
      </c>
      <c r="W62" s="132">
        <v>24</v>
      </c>
      <c r="X62" s="51">
        <v>1</v>
      </c>
    </row>
    <row r="63" spans="1:24" ht="16.5" thickBot="1">
      <c r="A63" s="120"/>
      <c r="B63" s="120"/>
      <c r="C63" s="120"/>
      <c r="D63" s="83" t="s">
        <v>67</v>
      </c>
      <c r="E63" s="246" t="str">
        <f t="shared" si="8"/>
        <v>MT VIEW</v>
      </c>
      <c r="F63" s="247"/>
      <c r="G63" s="247"/>
      <c r="H63" s="247"/>
      <c r="I63" s="247"/>
      <c r="J63" s="247"/>
      <c r="K63" s="247"/>
      <c r="L63" s="248"/>
      <c r="M63" s="53">
        <f>T20+T24+T27+T30+T33+T38+S41</f>
        <v>-592</v>
      </c>
      <c r="N63" s="131">
        <v>3</v>
      </c>
      <c r="O63" s="131">
        <f>V38</f>
        <v>3</v>
      </c>
      <c r="P63" s="131">
        <v>3</v>
      </c>
      <c r="Q63" s="131">
        <v>3</v>
      </c>
      <c r="R63" s="131">
        <v>3</v>
      </c>
      <c r="S63" s="131">
        <v>3</v>
      </c>
      <c r="T63" s="131">
        <v>0</v>
      </c>
      <c r="U63" s="134"/>
      <c r="V63" s="132">
        <v>3</v>
      </c>
      <c r="W63" s="132">
        <v>21</v>
      </c>
      <c r="X63" s="51">
        <v>2</v>
      </c>
    </row>
    <row r="64" spans="1:24" ht="16.5" thickBot="1">
      <c r="A64" s="120"/>
      <c r="B64" s="120"/>
      <c r="C64" s="120"/>
      <c r="D64" s="135" t="s">
        <v>68</v>
      </c>
      <c r="E64" s="246" t="str">
        <f t="shared" si="8"/>
        <v>RAUNDS</v>
      </c>
      <c r="F64" s="247"/>
      <c r="G64" s="247"/>
      <c r="H64" s="247"/>
      <c r="I64" s="247"/>
      <c r="J64" s="247"/>
      <c r="K64" s="247"/>
      <c r="L64" s="248"/>
      <c r="M64" s="53">
        <f>T21+T25+T28+T31+T34+T39+S42</f>
        <v>-488</v>
      </c>
      <c r="N64" s="131">
        <v>3</v>
      </c>
      <c r="O64" s="131">
        <f>V39</f>
        <v>3</v>
      </c>
      <c r="P64" s="131">
        <v>3</v>
      </c>
      <c r="Q64" s="131">
        <v>3</v>
      </c>
      <c r="R64" s="131">
        <v>0</v>
      </c>
      <c r="S64" s="131">
        <v>1</v>
      </c>
      <c r="T64" s="131">
        <v>0</v>
      </c>
      <c r="U64" s="132">
        <v>0</v>
      </c>
      <c r="V64" s="134"/>
      <c r="W64" s="132">
        <v>10</v>
      </c>
      <c r="X64" s="51">
        <v>5</v>
      </c>
    </row>
    <row r="65" spans="1:24" ht="16.5" thickBot="1">
      <c r="A65" s="120"/>
      <c r="B65" s="67" t="s">
        <v>15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19"/>
      <c r="X65" s="119"/>
    </row>
    <row r="66" spans="1:24" ht="16.5" thickBot="1">
      <c r="A66" s="120" t="s">
        <v>21</v>
      </c>
      <c r="B66" s="58" t="s">
        <v>65</v>
      </c>
      <c r="C66" s="120" t="s">
        <v>30</v>
      </c>
      <c r="D66" s="58" t="s">
        <v>67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19"/>
      <c r="X66" s="119"/>
    </row>
    <row r="67" spans="1:24" ht="16.5" thickBot="1">
      <c r="A67" s="120" t="s">
        <v>22</v>
      </c>
      <c r="B67" s="58"/>
      <c r="C67" s="120" t="s">
        <v>30</v>
      </c>
      <c r="D67" s="58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19"/>
      <c r="X67" s="119"/>
    </row>
    <row r="68" spans="1:24" ht="15.75" thickBo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19"/>
      <c r="X68" s="119"/>
    </row>
    <row r="69" spans="1:24" ht="16.5" thickBot="1">
      <c r="A69" s="120"/>
      <c r="B69" s="71">
        <v>1</v>
      </c>
      <c r="C69" s="70">
        <v>2</v>
      </c>
      <c r="D69" s="71">
        <v>3</v>
      </c>
      <c r="E69" s="67" t="s">
        <v>6</v>
      </c>
      <c r="F69" s="59">
        <v>1</v>
      </c>
      <c r="G69" s="59">
        <v>2</v>
      </c>
      <c r="H69" s="59">
        <v>3</v>
      </c>
      <c r="I69" s="60"/>
      <c r="J69" s="59">
        <v>1</v>
      </c>
      <c r="K69" s="59">
        <v>2</v>
      </c>
      <c r="L69" s="59">
        <v>3</v>
      </c>
      <c r="M69" s="67" t="s">
        <v>6</v>
      </c>
      <c r="N69" s="30">
        <v>1</v>
      </c>
      <c r="O69" s="4">
        <v>2</v>
      </c>
      <c r="P69" s="4">
        <v>3</v>
      </c>
      <c r="Q69" s="241" t="s">
        <v>10</v>
      </c>
      <c r="R69" s="242"/>
      <c r="S69" s="243"/>
      <c r="T69" s="244" t="s">
        <v>11</v>
      </c>
      <c r="U69" s="244"/>
      <c r="V69" s="244" t="s">
        <v>12</v>
      </c>
      <c r="W69" s="245"/>
      <c r="X69" s="119"/>
    </row>
    <row r="70" spans="1:24" ht="15.75" thickBot="1">
      <c r="A70" s="120">
        <v>1</v>
      </c>
      <c r="B70" s="121">
        <v>1</v>
      </c>
      <c r="C70" s="121"/>
      <c r="D70" s="121"/>
      <c r="E70" s="124" t="str">
        <f>IF(B66="","",LOOKUP(B66,D$5:D$12,E$5:E$12))</f>
        <v>KILROE</v>
      </c>
      <c r="F70" s="125"/>
      <c r="G70" s="125">
        <v>2</v>
      </c>
      <c r="H70" s="125"/>
      <c r="I70" s="136"/>
      <c r="J70" s="125"/>
      <c r="K70" s="125">
        <v>2</v>
      </c>
      <c r="L70" s="125"/>
      <c r="M70" s="127" t="str">
        <f>IF(D66="","",LOOKUP(D66,D$5:D$12,E$5:E$12))</f>
        <v>MT VIEW</v>
      </c>
      <c r="N70" s="53">
        <f aca="true" t="shared" si="9" ref="N70:P71">IF(B70=1,0,IF(B70="","",1))</f>
        <v>0</v>
      </c>
      <c r="O70" s="53">
        <v>1</v>
      </c>
      <c r="P70" s="53">
        <v>1</v>
      </c>
      <c r="Q70" s="141">
        <v>2.42</v>
      </c>
      <c r="R70" s="141">
        <v>0.32</v>
      </c>
      <c r="S70" s="141">
        <v>0.34</v>
      </c>
      <c r="T70" s="127">
        <f>IF(AND(F70="",G70="",H70=""),-99,F70+G70+H70)</f>
        <v>2</v>
      </c>
      <c r="U70" s="127">
        <f>IF(AND(J70="",K70="",L70=""),-99,J70+K70+L70)</f>
        <v>2</v>
      </c>
      <c r="V70" s="131">
        <f>IF(B70="","",C70+D70+B70)</f>
        <v>1</v>
      </c>
      <c r="W70" s="128">
        <f>IF(N70="","",IF(O70="",N70,IF(P70="",N70+O70,N70+O70+P70)))</f>
        <v>2</v>
      </c>
      <c r="X70" s="119"/>
    </row>
    <row r="71" spans="1:24" ht="15.75" thickBot="1">
      <c r="A71" s="120">
        <v>2</v>
      </c>
      <c r="B71" s="121"/>
      <c r="C71" s="121"/>
      <c r="D71" s="121"/>
      <c r="E71" s="124">
        <f>IF(B67="","",LOOKUP(B67,D$5:D$12,E$5:E$12))</f>
      </c>
      <c r="F71" s="125"/>
      <c r="G71" s="125"/>
      <c r="H71" s="125"/>
      <c r="I71" s="136"/>
      <c r="J71" s="125"/>
      <c r="K71" s="125"/>
      <c r="L71" s="125"/>
      <c r="M71" s="127">
        <f>IF(D67="","",LOOKUP(D67,D$5:D$12,E$5:E$12))</f>
      </c>
      <c r="N71" s="53">
        <f t="shared" si="9"/>
      </c>
      <c r="O71" s="53">
        <f t="shared" si="9"/>
      </c>
      <c r="P71" s="53">
        <f t="shared" si="9"/>
      </c>
      <c r="Q71" s="141"/>
      <c r="R71" s="141"/>
      <c r="S71" s="141"/>
      <c r="T71" s="127">
        <f>IF(AND(F71="",G71="",H71=""),-99,F71+G71+H71)</f>
        <v>-99</v>
      </c>
      <c r="U71" s="127">
        <f>IF(AND(J71="",K71="",L71=""),-99,J71+K71+L71)</f>
        <v>-99</v>
      </c>
      <c r="V71" s="131">
        <f>IF(B71="","",C71+D71+B71)</f>
      </c>
      <c r="W71" s="128">
        <f>IF(N71="","",IF(O71="",N71,IF(P71="",N71+O71,N71+O71+P71)))</f>
      </c>
      <c r="X71" s="119"/>
    </row>
    <row r="72" spans="1:24" ht="1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19"/>
      <c r="X72" s="119"/>
    </row>
    <row r="73" spans="1:24" ht="1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19"/>
      <c r="X73" s="119"/>
    </row>
    <row r="74" spans="1:24" ht="15.75">
      <c r="A74" s="120"/>
      <c r="B74" s="67" t="s">
        <v>18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19"/>
      <c r="X74" s="119"/>
    </row>
    <row r="75" spans="1:24" ht="15.75" thickBo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19"/>
      <c r="X75" s="119"/>
    </row>
    <row r="76" spans="1:24" ht="16.5" thickBot="1">
      <c r="A76" s="120"/>
      <c r="B76" s="71">
        <v>1</v>
      </c>
      <c r="C76" s="70">
        <v>2</v>
      </c>
      <c r="D76" s="71">
        <v>3</v>
      </c>
      <c r="E76" s="67" t="s">
        <v>6</v>
      </c>
      <c r="F76" s="70">
        <v>1</v>
      </c>
      <c r="G76" s="70">
        <v>2</v>
      </c>
      <c r="H76" s="71">
        <v>3</v>
      </c>
      <c r="I76" s="136"/>
      <c r="J76" s="70">
        <v>1</v>
      </c>
      <c r="K76" s="70">
        <v>2</v>
      </c>
      <c r="L76" s="71">
        <v>3</v>
      </c>
      <c r="M76" s="67" t="s">
        <v>6</v>
      </c>
      <c r="N76" s="30">
        <v>1</v>
      </c>
      <c r="O76" s="4">
        <v>2</v>
      </c>
      <c r="P76" s="4">
        <v>3</v>
      </c>
      <c r="Q76" s="241" t="s">
        <v>10</v>
      </c>
      <c r="R76" s="242"/>
      <c r="S76" s="243"/>
      <c r="T76" s="244" t="s">
        <v>11</v>
      </c>
      <c r="U76" s="244"/>
      <c r="V76" s="244" t="s">
        <v>12</v>
      </c>
      <c r="W76" s="245"/>
      <c r="X76" s="119"/>
    </row>
    <row r="77" spans="1:24" ht="15.75" thickBot="1">
      <c r="A77" s="120"/>
      <c r="B77" s="121"/>
      <c r="C77" s="121"/>
      <c r="D77" s="121"/>
      <c r="E77" s="124"/>
      <c r="F77" s="125"/>
      <c r="G77" s="125"/>
      <c r="H77" s="125"/>
      <c r="I77" s="136"/>
      <c r="J77" s="125"/>
      <c r="K77" s="125"/>
      <c r="L77" s="125"/>
      <c r="M77" s="127">
        <f>IF(V71&gt;W71,M71,IF(W71&gt;V71,E71,""))</f>
      </c>
      <c r="N77" s="53">
        <f>IF(B77=1,0,IF(B77="","",1))</f>
      </c>
      <c r="O77" s="53">
        <f>IF(C77=1,0,IF(C77="","",1))</f>
      </c>
      <c r="P77" s="53">
        <f>IF(D77=1,0,IF(D77="","",1))</f>
      </c>
      <c r="Q77" s="141"/>
      <c r="R77" s="141"/>
      <c r="S77" s="141"/>
      <c r="T77" s="127">
        <f>IF(AND(F77="",G77="",H77=""),-99,F77+G77+H77)</f>
        <v>-99</v>
      </c>
      <c r="U77" s="127">
        <f>IF(AND(J77="",K77="",L77=""),-99,J77+K77+L77)</f>
        <v>-99</v>
      </c>
      <c r="V77" s="131">
        <f>IF(B77="","",C77+D77+B77)</f>
      </c>
      <c r="W77" s="128">
        <f>IF(N77="","",IF(O77="",N77,IF(P77="",N77+O77,N77+O77+P77)))</f>
      </c>
      <c r="X77" s="119"/>
    </row>
    <row r="78" spans="1:24" ht="1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19"/>
      <c r="X78" s="119"/>
    </row>
    <row r="79" spans="1:24" ht="15.75">
      <c r="A79" s="120"/>
      <c r="B79" s="67" t="s">
        <v>16</v>
      </c>
      <c r="C79" s="67"/>
      <c r="D79" s="67"/>
      <c r="E79" s="67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19"/>
      <c r="X79" s="119"/>
    </row>
    <row r="80" spans="1:24" ht="16.5" thickBot="1">
      <c r="A80" s="120"/>
      <c r="B80" s="67"/>
      <c r="C80" s="67"/>
      <c r="D80" s="67"/>
      <c r="E80" s="67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19"/>
      <c r="X80" s="119"/>
    </row>
    <row r="81" spans="1:24" ht="16.5" thickBot="1">
      <c r="A81" s="120"/>
      <c r="B81" s="71">
        <v>1</v>
      </c>
      <c r="C81" s="70">
        <v>2</v>
      </c>
      <c r="D81" s="71">
        <v>3</v>
      </c>
      <c r="E81" s="67" t="s">
        <v>6</v>
      </c>
      <c r="F81" s="70">
        <v>1</v>
      </c>
      <c r="G81" s="70">
        <v>2</v>
      </c>
      <c r="H81" s="71">
        <v>3</v>
      </c>
      <c r="I81" s="136"/>
      <c r="J81" s="70">
        <v>1</v>
      </c>
      <c r="K81" s="70">
        <v>2</v>
      </c>
      <c r="L81" s="71">
        <v>3</v>
      </c>
      <c r="M81" s="67" t="s">
        <v>6</v>
      </c>
      <c r="N81" s="30">
        <v>1</v>
      </c>
      <c r="O81" s="4">
        <v>2</v>
      </c>
      <c r="P81" s="4">
        <v>3</v>
      </c>
      <c r="Q81" s="241" t="s">
        <v>10</v>
      </c>
      <c r="R81" s="242"/>
      <c r="S81" s="243"/>
      <c r="T81" s="244" t="s">
        <v>11</v>
      </c>
      <c r="U81" s="244"/>
      <c r="V81" s="244" t="s">
        <v>12</v>
      </c>
      <c r="W81" s="245"/>
      <c r="X81" s="119"/>
    </row>
    <row r="82" spans="1:24" ht="15.75" thickBot="1">
      <c r="A82" s="120"/>
      <c r="B82" s="121"/>
      <c r="C82" s="121"/>
      <c r="D82" s="121"/>
      <c r="E82" s="124"/>
      <c r="F82" s="125"/>
      <c r="G82" s="125"/>
      <c r="H82" s="125"/>
      <c r="I82" s="136"/>
      <c r="J82" s="125"/>
      <c r="K82" s="125"/>
      <c r="L82" s="125"/>
      <c r="M82" s="127">
        <f>IF(V71&gt;W71,E71,IF(W71&gt;V71,M71,""))</f>
      </c>
      <c r="N82" s="53">
        <f>IF(B82=1,0,IF(B82="","",1))</f>
      </c>
      <c r="O82" s="53">
        <f>IF(C82=1,0,IF(C82="","",1))</f>
      </c>
      <c r="P82" s="53">
        <f>IF(D82=1,0,IF(D82="","",1))</f>
      </c>
      <c r="Q82" s="141"/>
      <c r="R82" s="141"/>
      <c r="S82" s="141"/>
      <c r="T82" s="127">
        <f>IF(AND(F82="",G82="",H82=""),-99,F82+G82+H82)</f>
        <v>-99</v>
      </c>
      <c r="U82" s="127">
        <f>IF(AND(J82="",K82="",L82=""),-99,J82+K82+L82)</f>
        <v>-99</v>
      </c>
      <c r="V82" s="131">
        <f>IF(B82="","",C82+D82+B82)</f>
      </c>
      <c r="W82" s="128">
        <f>IF(N82="","",IF(O82="",N82,IF(P82="",N82+O82,N82+O82+P82)))</f>
      </c>
      <c r="X82" s="119"/>
    </row>
    <row r="83" spans="1:24" ht="1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19"/>
      <c r="X83" s="119"/>
    </row>
    <row r="84" spans="1:24" ht="15.75" thickBo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19"/>
      <c r="X84" s="119"/>
    </row>
    <row r="85" spans="1:24" ht="16.5" thickBot="1">
      <c r="A85" s="8" t="s">
        <v>21</v>
      </c>
      <c r="B85" s="238" t="s">
        <v>70</v>
      </c>
      <c r="C85" s="239"/>
      <c r="D85" s="239"/>
      <c r="E85" s="24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19"/>
      <c r="X85" s="119"/>
    </row>
    <row r="86" spans="1:24" ht="16.5" thickBot="1">
      <c r="A86" s="8" t="s">
        <v>22</v>
      </c>
      <c r="B86" s="238" t="s">
        <v>71</v>
      </c>
      <c r="C86" s="239"/>
      <c r="D86" s="239"/>
      <c r="E86" s="24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19"/>
      <c r="X86" s="119"/>
    </row>
    <row r="87" spans="1:24" ht="16.5" thickBot="1">
      <c r="A87" s="8" t="s">
        <v>26</v>
      </c>
      <c r="B87" s="238" t="s">
        <v>72</v>
      </c>
      <c r="C87" s="239"/>
      <c r="D87" s="239"/>
      <c r="E87" s="24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19"/>
      <c r="X87" s="119"/>
    </row>
    <row r="88" spans="1:24" ht="1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19"/>
      <c r="X88" s="119"/>
    </row>
    <row r="89" spans="1:24" ht="1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19"/>
      <c r="X89" s="119"/>
    </row>
    <row r="90" spans="1:24" ht="1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19"/>
      <c r="X90" s="119"/>
    </row>
    <row r="91" spans="1:24" ht="1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19"/>
      <c r="X91" s="119"/>
    </row>
    <row r="92" spans="1:24" ht="1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19"/>
      <c r="X92" s="119"/>
    </row>
    <row r="93" spans="1:24" ht="1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19"/>
      <c r="X93" s="119"/>
    </row>
    <row r="94" spans="1:24" ht="1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19"/>
      <c r="X94" s="119"/>
    </row>
    <row r="95" spans="1:24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19"/>
      <c r="X95" s="119"/>
    </row>
    <row r="96" spans="1:24" ht="1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19"/>
      <c r="X96" s="119"/>
    </row>
    <row r="97" spans="1:24" ht="1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19"/>
      <c r="X97" s="119"/>
    </row>
    <row r="98" spans="1:24" ht="1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19"/>
      <c r="X98" s="119"/>
    </row>
    <row r="99" spans="1:24" ht="1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19"/>
      <c r="X99" s="119"/>
    </row>
    <row r="100" spans="1:24" ht="1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19"/>
      <c r="X100" s="119"/>
    </row>
    <row r="101" spans="1:24" ht="1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19"/>
      <c r="X101" s="119"/>
    </row>
  </sheetData>
  <mergeCells count="77">
    <mergeCell ref="F5:I5"/>
    <mergeCell ref="N5:P5"/>
    <mergeCell ref="Q5:V5"/>
    <mergeCell ref="F6:I6"/>
    <mergeCell ref="N6:P6"/>
    <mergeCell ref="Q6:V6"/>
    <mergeCell ref="F7:I7"/>
    <mergeCell ref="F8:I8"/>
    <mergeCell ref="F9:I9"/>
    <mergeCell ref="F10:I10"/>
    <mergeCell ref="F11:I11"/>
    <mergeCell ref="F12:I12"/>
    <mergeCell ref="F13:I13"/>
    <mergeCell ref="C15:D15"/>
    <mergeCell ref="F15:G15"/>
    <mergeCell ref="K15:L15"/>
    <mergeCell ref="N15:O15"/>
    <mergeCell ref="Q16:R16"/>
    <mergeCell ref="S16:T16"/>
    <mergeCell ref="U16:V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E56:L56"/>
    <mergeCell ref="E57:L57"/>
    <mergeCell ref="E58:L58"/>
    <mergeCell ref="E59:L59"/>
    <mergeCell ref="E60:L60"/>
    <mergeCell ref="E61:L61"/>
    <mergeCell ref="E62:L62"/>
    <mergeCell ref="E63:L63"/>
    <mergeCell ref="E64:L64"/>
    <mergeCell ref="Q69:S69"/>
    <mergeCell ref="T69:U69"/>
    <mergeCell ref="V81:W81"/>
    <mergeCell ref="B85:E85"/>
    <mergeCell ref="V69:W69"/>
    <mergeCell ref="Q76:S76"/>
    <mergeCell ref="T76:U76"/>
    <mergeCell ref="V76:W76"/>
    <mergeCell ref="B86:E86"/>
    <mergeCell ref="B87:E87"/>
    <mergeCell ref="Q81:S81"/>
    <mergeCell ref="T81:U81"/>
  </mergeCells>
  <conditionalFormatting sqref="A88:E101 B72:W76 B78:W81 F83:W101 B83:E84 Q7:V16 A65:A84 X1:X101 W1:W55 M53:V55 M3:M52 N3:O4 N7:O16 P1:V4 M1:O2 C1:L16 E17:E52 A1:B52 P7:P52 B65:W69 A53:L64">
    <cfRule type="cellIs" priority="1" dxfId="0" operator="equal" stopIfTrue="1">
      <formula>0</formula>
    </cfRule>
  </conditionalFormatting>
  <conditionalFormatting sqref="T70:U71 T77:U77 T82:U82 S17:T52 M56:M64">
    <cfRule type="cellIs" priority="2" dxfId="0" operator="lessThan" stopIfTrue="1">
      <formula>0</formula>
    </cfRule>
  </conditionalFormatting>
  <dataValidations count="3">
    <dataValidation type="textLength" operator="equal" allowBlank="1" showInputMessage="1" showErrorMessage="1" prompt="Enter team letter (A-H)" sqref="B66:B67 D66:D67">
      <formula1>1</formula1>
    </dataValidation>
    <dataValidation allowBlank="1" showInputMessage="1" showErrorMessage="1" promptTitle="Pull" prompt="Value must be 0 or 1." sqref="B70:D71 B77:D77 B82:D82 C17:D52"/>
    <dataValidation allowBlank="1" showInputMessage="1" showErrorMessage="1" promptTitle="Cautions" prompt="Value must be 0,1,2 or 3." sqref="F70:H71 J70:L71 J77:L77 F77:H77 J82:L82 F82:H82 F17:G52 K17:L52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70"/>
  <sheetViews>
    <sheetView workbookViewId="0" topLeftCell="A1">
      <selection activeCell="M35" sqref="M35"/>
    </sheetView>
  </sheetViews>
  <sheetFormatPr defaultColWidth="9.140625" defaultRowHeight="12.75"/>
  <cols>
    <col min="1" max="1" width="7.140625" style="0" customWidth="1"/>
    <col min="2" max="3" width="5.8515625" style="0" customWidth="1"/>
    <col min="4" max="4" width="5.57421875" style="0" customWidth="1"/>
    <col min="5" max="5" width="15.140625" style="0" customWidth="1"/>
    <col min="6" max="6" width="5.28125" style="0" customWidth="1"/>
    <col min="7" max="7" width="5.00390625" style="0" customWidth="1"/>
    <col min="8" max="8" width="0.5625" style="0" customWidth="1"/>
    <col min="9" max="9" width="0.85546875" style="0" customWidth="1"/>
    <col min="10" max="10" width="1.57421875" style="0" customWidth="1"/>
    <col min="11" max="11" width="6.28125" style="0" customWidth="1"/>
    <col min="12" max="12" width="5.28125" style="0" customWidth="1"/>
    <col min="13" max="13" width="17.57421875" style="0" customWidth="1"/>
    <col min="14" max="14" width="6.140625" style="0" customWidth="1"/>
    <col min="15" max="15" width="5.7109375" style="0" customWidth="1"/>
    <col min="16" max="16" width="5.57421875" style="0" customWidth="1"/>
    <col min="18" max="18" width="7.28125" style="0" customWidth="1"/>
    <col min="19" max="19" width="5.00390625" style="0" customWidth="1"/>
    <col min="20" max="20" width="5.140625" style="0" customWidth="1"/>
    <col min="21" max="21" width="5.7109375" style="0" customWidth="1"/>
    <col min="22" max="22" width="6.00390625" style="0" customWidth="1"/>
  </cols>
  <sheetData>
    <row r="1" spans="1:24" ht="20.25" thickBot="1">
      <c r="A1" s="12"/>
      <c r="B1" s="65"/>
      <c r="C1" s="109"/>
      <c r="D1" s="94"/>
      <c r="E1" s="109"/>
      <c r="F1" s="94"/>
      <c r="G1" s="94"/>
      <c r="H1" s="94"/>
      <c r="I1" s="94"/>
      <c r="J1" s="94"/>
      <c r="K1" s="94"/>
      <c r="L1" s="94"/>
      <c r="M1" s="94"/>
      <c r="N1" s="110"/>
      <c r="O1" s="80"/>
      <c r="P1" s="80"/>
      <c r="Q1" s="80"/>
      <c r="R1" s="80"/>
      <c r="S1" s="80"/>
      <c r="T1" s="80"/>
      <c r="U1" s="80"/>
      <c r="V1" s="80"/>
      <c r="W1" s="10"/>
      <c r="X1" s="10"/>
    </row>
    <row r="2" spans="1:24" ht="16.5" thickBot="1">
      <c r="A2" s="11"/>
      <c r="B2" s="11"/>
      <c r="C2" s="94"/>
      <c r="D2" s="94"/>
      <c r="E2" s="94"/>
      <c r="F2" s="94"/>
      <c r="G2" s="94"/>
      <c r="H2" s="94"/>
      <c r="I2" s="94"/>
      <c r="J2" s="94"/>
      <c r="K2" s="94"/>
      <c r="L2" s="94"/>
      <c r="M2" s="15">
        <v>640</v>
      </c>
      <c r="N2" s="111" t="s">
        <v>19</v>
      </c>
      <c r="O2" s="68"/>
      <c r="P2" s="80"/>
      <c r="Q2" s="80"/>
      <c r="R2" s="80"/>
      <c r="S2" s="80"/>
      <c r="T2" s="80"/>
      <c r="U2" s="80"/>
      <c r="V2" s="80"/>
      <c r="W2" s="10"/>
      <c r="X2" s="10"/>
    </row>
    <row r="3" spans="1:24" ht="15">
      <c r="A3" s="11"/>
      <c r="B3" s="11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80"/>
      <c r="O3" s="80"/>
      <c r="P3" s="80"/>
      <c r="Q3" s="80"/>
      <c r="R3" s="80"/>
      <c r="S3" s="80"/>
      <c r="T3" s="80"/>
      <c r="U3" s="80"/>
      <c r="V3" s="80"/>
      <c r="W3" s="10"/>
      <c r="X3" s="10"/>
    </row>
    <row r="4" spans="1:24" ht="16.5" thickBot="1">
      <c r="A4" s="10"/>
      <c r="B4" s="10"/>
      <c r="C4" s="80"/>
      <c r="D4" s="80"/>
      <c r="E4" s="67" t="s">
        <v>6</v>
      </c>
      <c r="F4" s="67" t="s">
        <v>51</v>
      </c>
      <c r="G4" s="67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10"/>
      <c r="X4" s="10"/>
    </row>
    <row r="5" spans="1:24" ht="16.5" thickBot="1">
      <c r="A5" s="10"/>
      <c r="B5" s="10"/>
      <c r="C5" s="80"/>
      <c r="D5" s="30" t="s">
        <v>0</v>
      </c>
      <c r="E5" s="20" t="s">
        <v>33</v>
      </c>
      <c r="F5" s="211"/>
      <c r="G5" s="211"/>
      <c r="H5" s="211"/>
      <c r="I5" s="211"/>
      <c r="J5" s="80"/>
      <c r="K5" s="80"/>
      <c r="L5" s="80"/>
      <c r="M5" s="80"/>
      <c r="N5" s="221" t="s">
        <v>24</v>
      </c>
      <c r="O5" s="222"/>
      <c r="P5" s="222"/>
      <c r="Q5" s="235" t="s">
        <v>52</v>
      </c>
      <c r="R5" s="236"/>
      <c r="S5" s="236"/>
      <c r="T5" s="236"/>
      <c r="U5" s="236"/>
      <c r="V5" s="237"/>
      <c r="W5" s="10"/>
      <c r="X5" s="10"/>
    </row>
    <row r="6" spans="1:24" ht="16.5" thickBot="1">
      <c r="A6" s="10"/>
      <c r="B6" s="10"/>
      <c r="C6" s="80"/>
      <c r="D6" s="30" t="s">
        <v>1</v>
      </c>
      <c r="E6" s="20" t="s">
        <v>53</v>
      </c>
      <c r="F6" s="211"/>
      <c r="G6" s="211"/>
      <c r="H6" s="211"/>
      <c r="I6" s="211"/>
      <c r="J6" s="80"/>
      <c r="K6" s="80"/>
      <c r="L6" s="80"/>
      <c r="M6" s="80"/>
      <c r="N6" s="209" t="s">
        <v>25</v>
      </c>
      <c r="O6" s="210"/>
      <c r="P6" s="210"/>
      <c r="Q6" s="203" t="s">
        <v>34</v>
      </c>
      <c r="R6" s="164"/>
      <c r="S6" s="164"/>
      <c r="T6" s="164"/>
      <c r="U6" s="164"/>
      <c r="V6" s="165"/>
      <c r="W6" s="10"/>
      <c r="X6" s="10"/>
    </row>
    <row r="7" spans="1:24" ht="16.5" thickBot="1">
      <c r="A7" s="10"/>
      <c r="B7" s="10"/>
      <c r="C7" s="80"/>
      <c r="D7" s="30" t="s">
        <v>2</v>
      </c>
      <c r="E7" s="20" t="s">
        <v>54</v>
      </c>
      <c r="F7" s="211"/>
      <c r="G7" s="211"/>
      <c r="H7" s="211"/>
      <c r="I7" s="211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10"/>
      <c r="X7" s="10"/>
    </row>
    <row r="8" spans="1:24" ht="16.5" thickBot="1">
      <c r="A8" s="10"/>
      <c r="B8" s="10"/>
      <c r="C8" s="80"/>
      <c r="D8" s="30" t="s">
        <v>3</v>
      </c>
      <c r="E8" s="20" t="s">
        <v>55</v>
      </c>
      <c r="F8" s="211"/>
      <c r="G8" s="211"/>
      <c r="H8" s="211"/>
      <c r="I8" s="211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10"/>
      <c r="X8" s="10"/>
    </row>
    <row r="9" spans="1:24" ht="16.5" thickBot="1">
      <c r="A9" s="10"/>
      <c r="B9" s="10"/>
      <c r="C9" s="80"/>
      <c r="D9" s="87" t="s">
        <v>4</v>
      </c>
      <c r="E9" s="20" t="s">
        <v>56</v>
      </c>
      <c r="F9" s="211"/>
      <c r="G9" s="211"/>
      <c r="H9" s="211"/>
      <c r="I9" s="211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10"/>
      <c r="X9" s="10"/>
    </row>
    <row r="10" spans="1:24" ht="16.5" thickBot="1">
      <c r="A10" s="10"/>
      <c r="B10" s="10"/>
      <c r="C10" s="80"/>
      <c r="D10" s="87" t="s">
        <v>17</v>
      </c>
      <c r="E10" s="20" t="s">
        <v>57</v>
      </c>
      <c r="F10" s="211"/>
      <c r="G10" s="211"/>
      <c r="H10" s="211"/>
      <c r="I10" s="211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0"/>
      <c r="X10" s="10"/>
    </row>
    <row r="11" spans="1:24" ht="15">
      <c r="A11" s="10"/>
      <c r="B11" s="1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0"/>
      <c r="X11" s="10"/>
    </row>
    <row r="12" spans="1:24" ht="15.75" thickBot="1">
      <c r="A12" s="10"/>
      <c r="B12" s="10"/>
      <c r="C12" s="258" t="s">
        <v>8</v>
      </c>
      <c r="D12" s="258"/>
      <c r="E12" s="80"/>
      <c r="F12" s="258" t="s">
        <v>9</v>
      </c>
      <c r="G12" s="258"/>
      <c r="H12" s="68"/>
      <c r="I12" s="80"/>
      <c r="J12" s="68"/>
      <c r="K12" s="258" t="s">
        <v>9</v>
      </c>
      <c r="L12" s="258"/>
      <c r="M12" s="80"/>
      <c r="N12" s="258" t="s">
        <v>8</v>
      </c>
      <c r="O12" s="258"/>
      <c r="P12" s="80"/>
      <c r="Q12" s="80"/>
      <c r="R12" s="80"/>
      <c r="S12" s="80"/>
      <c r="T12" s="80"/>
      <c r="U12" s="80"/>
      <c r="V12" s="80"/>
      <c r="W12" s="10"/>
      <c r="X12" s="10"/>
    </row>
    <row r="13" spans="1:24" ht="16.5" thickBot="1">
      <c r="A13" s="69" t="s">
        <v>5</v>
      </c>
      <c r="B13" s="10"/>
      <c r="C13" s="70">
        <v>1</v>
      </c>
      <c r="D13" s="71">
        <v>2</v>
      </c>
      <c r="E13" s="67" t="s">
        <v>6</v>
      </c>
      <c r="F13" s="70">
        <v>1</v>
      </c>
      <c r="G13" s="71">
        <v>2</v>
      </c>
      <c r="H13" s="84"/>
      <c r="I13" s="106"/>
      <c r="J13" s="84"/>
      <c r="K13" s="71">
        <v>1</v>
      </c>
      <c r="L13" s="71">
        <v>2</v>
      </c>
      <c r="M13" s="67" t="s">
        <v>6</v>
      </c>
      <c r="N13" s="30">
        <v>1</v>
      </c>
      <c r="O13" s="4">
        <v>2</v>
      </c>
      <c r="P13" s="80"/>
      <c r="Q13" s="242" t="s">
        <v>10</v>
      </c>
      <c r="R13" s="242"/>
      <c r="S13" s="244" t="s">
        <v>11</v>
      </c>
      <c r="T13" s="244"/>
      <c r="U13" s="244" t="s">
        <v>12</v>
      </c>
      <c r="V13" s="244"/>
      <c r="W13" s="10"/>
      <c r="X13" s="10"/>
    </row>
    <row r="14" spans="1:24" ht="16.5" thickBot="1">
      <c r="A14" s="67">
        <v>1</v>
      </c>
      <c r="B14" s="30" t="s">
        <v>0</v>
      </c>
      <c r="C14" s="112">
        <v>0</v>
      </c>
      <c r="D14" s="112">
        <v>0</v>
      </c>
      <c r="E14" s="76" t="str">
        <f>LOOKUP(B14,D$5:D$10,E$5:E$10)</f>
        <v>Ayrshire</v>
      </c>
      <c r="F14" s="113"/>
      <c r="G14" s="114"/>
      <c r="H14" s="228"/>
      <c r="I14" s="228"/>
      <c r="J14" s="228"/>
      <c r="K14" s="113"/>
      <c r="L14" s="113"/>
      <c r="M14" s="77" t="str">
        <f>LOOKUP(P14,D$5:D$10,E$5:E$10)</f>
        <v>Ballyhegan</v>
      </c>
      <c r="N14" s="96">
        <f>IF(C14="","",IF(C14=1,0,1))</f>
        <v>1</v>
      </c>
      <c r="O14" s="96">
        <f>IF(D14="","",IF(D14=1,0,1))</f>
        <v>1</v>
      </c>
      <c r="P14" s="30" t="s">
        <v>1</v>
      </c>
      <c r="Q14" s="97">
        <v>1.19</v>
      </c>
      <c r="R14" s="97">
        <v>1.56</v>
      </c>
      <c r="S14" s="77">
        <f>IF(AND(F14="",G14=""),-99,F14+G14)</f>
        <v>-99</v>
      </c>
      <c r="T14" s="77">
        <f>IF(AND(K14="",L14=""),-99,K14+L14)</f>
        <v>-99</v>
      </c>
      <c r="U14" s="75">
        <f>IF(C14="","",IF(C14+D14=2,3,C14+D14))</f>
        <v>0</v>
      </c>
      <c r="V14" s="75">
        <f>IF(N14="","",IF(O14="",N14,IF(N14+O14=2,3,N14+O14)))</f>
        <v>3</v>
      </c>
      <c r="W14" s="10"/>
      <c r="X14" s="10"/>
    </row>
    <row r="15" spans="1:24" ht="16.5" thickBot="1">
      <c r="A15" s="67">
        <v>2</v>
      </c>
      <c r="B15" s="30" t="s">
        <v>2</v>
      </c>
      <c r="C15" s="112">
        <v>1</v>
      </c>
      <c r="D15" s="112">
        <v>1</v>
      </c>
      <c r="E15" s="76" t="str">
        <f aca="true" t="shared" si="0" ref="E15:E28">LOOKUP(B15,D$5:D$10,E$5:E$10)</f>
        <v>Sheen</v>
      </c>
      <c r="F15" s="113"/>
      <c r="G15" s="114"/>
      <c r="H15" s="228"/>
      <c r="I15" s="228"/>
      <c r="J15" s="228"/>
      <c r="K15" s="113"/>
      <c r="L15" s="113">
        <v>1</v>
      </c>
      <c r="M15" s="77" t="str">
        <f aca="true" t="shared" si="1" ref="M15:M28">LOOKUP(P15,D$5:D$10,E$5:E$10)</f>
        <v>Mt View</v>
      </c>
      <c r="N15" s="96">
        <f aca="true" t="shared" si="2" ref="N15:O28">IF(C15="","",IF(C15=1,0,1))</f>
        <v>0</v>
      </c>
      <c r="O15" s="96">
        <f t="shared" si="2"/>
        <v>0</v>
      </c>
      <c r="P15" s="30" t="s">
        <v>3</v>
      </c>
      <c r="Q15" s="97">
        <v>2.15</v>
      </c>
      <c r="R15" s="97">
        <v>2.05</v>
      </c>
      <c r="S15" s="77">
        <f aca="true" t="shared" si="3" ref="S15:S28">IF(AND(F15="",G15=""),-99,F15+G15)</f>
        <v>-99</v>
      </c>
      <c r="T15" s="77">
        <f aca="true" t="shared" si="4" ref="T15:T28">IF(AND(K15="",L15=""),-99,K15+L15)</f>
        <v>1</v>
      </c>
      <c r="U15" s="75">
        <f aca="true" t="shared" si="5" ref="U15:U28">IF(C15="","",IF(C15+D15=2,3,C15+D15))</f>
        <v>3</v>
      </c>
      <c r="V15" s="75">
        <f aca="true" t="shared" si="6" ref="V15:V28">IF(N15="","",IF(O15="",N15,IF(N15+O15=2,3,N15+O15)))</f>
        <v>0</v>
      </c>
      <c r="W15" s="10"/>
      <c r="X15" s="10"/>
    </row>
    <row r="16" spans="1:24" ht="16.5" thickBot="1">
      <c r="A16" s="67">
        <v>3</v>
      </c>
      <c r="B16" s="30" t="s">
        <v>4</v>
      </c>
      <c r="C16" s="112">
        <v>0</v>
      </c>
      <c r="D16" s="112">
        <v>0</v>
      </c>
      <c r="E16" s="76" t="str">
        <f t="shared" si="0"/>
        <v>Clonmany</v>
      </c>
      <c r="F16" s="113"/>
      <c r="G16" s="114"/>
      <c r="H16" s="228"/>
      <c r="I16" s="228"/>
      <c r="J16" s="228"/>
      <c r="K16" s="113"/>
      <c r="L16" s="113"/>
      <c r="M16" s="77" t="str">
        <f t="shared" si="1"/>
        <v>Cobra</v>
      </c>
      <c r="N16" s="96">
        <f t="shared" si="2"/>
        <v>1</v>
      </c>
      <c r="O16" s="96">
        <f t="shared" si="2"/>
        <v>1</v>
      </c>
      <c r="P16" s="30" t="s">
        <v>17</v>
      </c>
      <c r="Q16" s="97">
        <v>2.57</v>
      </c>
      <c r="R16" s="97">
        <v>1.28</v>
      </c>
      <c r="S16" s="77">
        <f t="shared" si="3"/>
        <v>-99</v>
      </c>
      <c r="T16" s="77">
        <f t="shared" si="4"/>
        <v>-99</v>
      </c>
      <c r="U16" s="75">
        <f t="shared" si="5"/>
        <v>0</v>
      </c>
      <c r="V16" s="75">
        <f t="shared" si="6"/>
        <v>3</v>
      </c>
      <c r="W16" s="10"/>
      <c r="X16" s="10"/>
    </row>
    <row r="17" spans="1:24" ht="16.5" thickBot="1">
      <c r="A17" s="67">
        <v>4</v>
      </c>
      <c r="B17" s="30" t="s">
        <v>1</v>
      </c>
      <c r="C17" s="112">
        <v>1</v>
      </c>
      <c r="D17" s="112">
        <v>0</v>
      </c>
      <c r="E17" s="76" t="str">
        <f t="shared" si="0"/>
        <v>Ballyhegan</v>
      </c>
      <c r="F17" s="113"/>
      <c r="G17" s="114"/>
      <c r="H17" s="228"/>
      <c r="I17" s="228"/>
      <c r="J17" s="228"/>
      <c r="K17" s="113"/>
      <c r="L17" s="113"/>
      <c r="M17" s="77" t="str">
        <f t="shared" si="1"/>
        <v>Mt View</v>
      </c>
      <c r="N17" s="96">
        <f t="shared" si="2"/>
        <v>0</v>
      </c>
      <c r="O17" s="96">
        <v>1</v>
      </c>
      <c r="P17" s="30" t="s">
        <v>3</v>
      </c>
      <c r="Q17" s="97">
        <v>3.04</v>
      </c>
      <c r="R17" s="97">
        <v>1.52</v>
      </c>
      <c r="S17" s="77">
        <f t="shared" si="3"/>
        <v>-99</v>
      </c>
      <c r="T17" s="77">
        <f t="shared" si="4"/>
        <v>-99</v>
      </c>
      <c r="U17" s="75">
        <f t="shared" si="5"/>
        <v>1</v>
      </c>
      <c r="V17" s="75">
        <f t="shared" si="6"/>
        <v>1</v>
      </c>
      <c r="W17" s="10"/>
      <c r="X17" s="10"/>
    </row>
    <row r="18" spans="1:24" ht="16.5" thickBot="1">
      <c r="A18" s="67">
        <v>5</v>
      </c>
      <c r="B18" s="30" t="s">
        <v>0</v>
      </c>
      <c r="C18" s="112">
        <v>0</v>
      </c>
      <c r="D18" s="112">
        <v>1</v>
      </c>
      <c r="E18" s="76" t="str">
        <f t="shared" si="0"/>
        <v>Ayrshire</v>
      </c>
      <c r="F18" s="113">
        <v>2</v>
      </c>
      <c r="G18" s="114">
        <v>1</v>
      </c>
      <c r="H18" s="228"/>
      <c r="I18" s="228"/>
      <c r="J18" s="228"/>
      <c r="K18" s="113"/>
      <c r="L18" s="113">
        <v>1</v>
      </c>
      <c r="M18" s="77" t="str">
        <f t="shared" si="1"/>
        <v>Cobra</v>
      </c>
      <c r="N18" s="96">
        <v>1</v>
      </c>
      <c r="O18" s="96">
        <f t="shared" si="2"/>
        <v>0</v>
      </c>
      <c r="P18" s="30" t="s">
        <v>17</v>
      </c>
      <c r="Q18" s="97">
        <v>1.42</v>
      </c>
      <c r="R18" s="97">
        <v>2.02</v>
      </c>
      <c r="S18" s="77">
        <f t="shared" si="3"/>
        <v>3</v>
      </c>
      <c r="T18" s="77">
        <f t="shared" si="4"/>
        <v>1</v>
      </c>
      <c r="U18" s="75">
        <f t="shared" si="5"/>
        <v>1</v>
      </c>
      <c r="V18" s="75">
        <f t="shared" si="6"/>
        <v>1</v>
      </c>
      <c r="W18" s="10"/>
      <c r="X18" s="10"/>
    </row>
    <row r="19" spans="1:24" ht="16.5" thickBot="1">
      <c r="A19" s="67">
        <v>6</v>
      </c>
      <c r="B19" s="30" t="s">
        <v>2</v>
      </c>
      <c r="C19" s="112">
        <v>1</v>
      </c>
      <c r="D19" s="112">
        <v>1</v>
      </c>
      <c r="E19" s="76" t="str">
        <f t="shared" si="0"/>
        <v>Sheen</v>
      </c>
      <c r="F19" s="113"/>
      <c r="G19" s="114"/>
      <c r="H19" s="228"/>
      <c r="I19" s="228"/>
      <c r="J19" s="228"/>
      <c r="K19" s="113"/>
      <c r="L19" s="113"/>
      <c r="M19" s="77" t="str">
        <f t="shared" si="1"/>
        <v>Clonmany</v>
      </c>
      <c r="N19" s="96">
        <f t="shared" si="2"/>
        <v>0</v>
      </c>
      <c r="O19" s="96">
        <f t="shared" si="2"/>
        <v>0</v>
      </c>
      <c r="P19" s="30" t="s">
        <v>4</v>
      </c>
      <c r="Q19" s="97">
        <v>1.17</v>
      </c>
      <c r="R19" s="97">
        <v>1.09</v>
      </c>
      <c r="S19" s="77">
        <f t="shared" si="3"/>
        <v>-99</v>
      </c>
      <c r="T19" s="77">
        <f t="shared" si="4"/>
        <v>-99</v>
      </c>
      <c r="U19" s="75">
        <f t="shared" si="5"/>
        <v>3</v>
      </c>
      <c r="V19" s="75">
        <f t="shared" si="6"/>
        <v>0</v>
      </c>
      <c r="W19" s="10"/>
      <c r="X19" s="10"/>
    </row>
    <row r="20" spans="1:24" ht="16.5" thickBot="1">
      <c r="A20" s="67">
        <v>7</v>
      </c>
      <c r="B20" s="30" t="s">
        <v>0</v>
      </c>
      <c r="C20" s="112">
        <v>0</v>
      </c>
      <c r="D20" s="112">
        <v>0</v>
      </c>
      <c r="E20" s="76" t="str">
        <f t="shared" si="0"/>
        <v>Ayrshire</v>
      </c>
      <c r="F20" s="113"/>
      <c r="G20" s="114"/>
      <c r="H20" s="228"/>
      <c r="I20" s="228"/>
      <c r="J20" s="228"/>
      <c r="K20" s="113"/>
      <c r="L20" s="113"/>
      <c r="M20" s="77" t="str">
        <f t="shared" si="1"/>
        <v>Mt View</v>
      </c>
      <c r="N20" s="96">
        <f t="shared" si="2"/>
        <v>1</v>
      </c>
      <c r="O20" s="96">
        <f t="shared" si="2"/>
        <v>1</v>
      </c>
      <c r="P20" s="30" t="s">
        <v>3</v>
      </c>
      <c r="Q20" s="97">
        <v>1.08</v>
      </c>
      <c r="R20" s="97">
        <v>0.42</v>
      </c>
      <c r="S20" s="77">
        <f t="shared" si="3"/>
        <v>-99</v>
      </c>
      <c r="T20" s="77">
        <f t="shared" si="4"/>
        <v>-99</v>
      </c>
      <c r="U20" s="75">
        <f t="shared" si="5"/>
        <v>0</v>
      </c>
      <c r="V20" s="75">
        <f t="shared" si="6"/>
        <v>3</v>
      </c>
      <c r="W20" s="10"/>
      <c r="X20" s="10"/>
    </row>
    <row r="21" spans="1:24" ht="16.5" thickBot="1">
      <c r="A21" s="67">
        <v>8</v>
      </c>
      <c r="B21" s="30" t="s">
        <v>1</v>
      </c>
      <c r="C21" s="112">
        <v>1</v>
      </c>
      <c r="D21" s="112">
        <v>1</v>
      </c>
      <c r="E21" s="76" t="str">
        <f t="shared" si="0"/>
        <v>Ballyhegan</v>
      </c>
      <c r="F21" s="113"/>
      <c r="G21" s="114"/>
      <c r="H21" s="228"/>
      <c r="I21" s="228"/>
      <c r="J21" s="228"/>
      <c r="K21" s="113"/>
      <c r="L21" s="113"/>
      <c r="M21" s="77" t="str">
        <f t="shared" si="1"/>
        <v>Clonmany</v>
      </c>
      <c r="N21" s="96">
        <f t="shared" si="2"/>
        <v>0</v>
      </c>
      <c r="O21" s="96">
        <f t="shared" si="2"/>
        <v>0</v>
      </c>
      <c r="P21" s="30" t="s">
        <v>4</v>
      </c>
      <c r="Q21" s="97">
        <v>1.13</v>
      </c>
      <c r="R21" s="97">
        <v>1.1</v>
      </c>
      <c r="S21" s="77">
        <f t="shared" si="3"/>
        <v>-99</v>
      </c>
      <c r="T21" s="77">
        <f t="shared" si="4"/>
        <v>-99</v>
      </c>
      <c r="U21" s="75">
        <f t="shared" si="5"/>
        <v>3</v>
      </c>
      <c r="V21" s="75">
        <f t="shared" si="6"/>
        <v>0</v>
      </c>
      <c r="W21" s="10"/>
      <c r="X21" s="10"/>
    </row>
    <row r="22" spans="1:24" ht="16.5" thickBot="1">
      <c r="A22" s="67">
        <v>9</v>
      </c>
      <c r="B22" s="30" t="s">
        <v>2</v>
      </c>
      <c r="C22" s="112">
        <v>1</v>
      </c>
      <c r="D22" s="112">
        <v>1</v>
      </c>
      <c r="E22" s="76" t="str">
        <f t="shared" si="0"/>
        <v>Sheen</v>
      </c>
      <c r="F22" s="113"/>
      <c r="G22" s="114"/>
      <c r="H22" s="228"/>
      <c r="I22" s="228"/>
      <c r="J22" s="228"/>
      <c r="K22" s="113"/>
      <c r="L22" s="113"/>
      <c r="M22" s="77" t="str">
        <f t="shared" si="1"/>
        <v>Cobra</v>
      </c>
      <c r="N22" s="96">
        <f t="shared" si="2"/>
        <v>0</v>
      </c>
      <c r="O22" s="96">
        <f t="shared" si="2"/>
        <v>0</v>
      </c>
      <c r="P22" s="30" t="s">
        <v>17</v>
      </c>
      <c r="Q22" s="97">
        <v>1.22</v>
      </c>
      <c r="R22" s="97">
        <v>1.04</v>
      </c>
      <c r="S22" s="77">
        <f t="shared" si="3"/>
        <v>-99</v>
      </c>
      <c r="T22" s="77">
        <f t="shared" si="4"/>
        <v>-99</v>
      </c>
      <c r="U22" s="75">
        <f t="shared" si="5"/>
        <v>3</v>
      </c>
      <c r="V22" s="75">
        <f t="shared" si="6"/>
        <v>0</v>
      </c>
      <c r="W22" s="10"/>
      <c r="X22" s="10"/>
    </row>
    <row r="23" spans="1:24" ht="16.5" thickBot="1">
      <c r="A23" s="67">
        <v>10</v>
      </c>
      <c r="B23" s="30" t="s">
        <v>3</v>
      </c>
      <c r="C23" s="112">
        <v>1</v>
      </c>
      <c r="D23" s="112">
        <v>1</v>
      </c>
      <c r="E23" s="76" t="str">
        <f t="shared" si="0"/>
        <v>Mt View</v>
      </c>
      <c r="F23" s="113"/>
      <c r="G23" s="114"/>
      <c r="H23" s="228"/>
      <c r="I23" s="228"/>
      <c r="J23" s="228"/>
      <c r="K23" s="113"/>
      <c r="L23" s="113"/>
      <c r="M23" s="77" t="str">
        <f t="shared" si="1"/>
        <v>Clonmany</v>
      </c>
      <c r="N23" s="96">
        <f t="shared" si="2"/>
        <v>0</v>
      </c>
      <c r="O23" s="96">
        <f t="shared" si="2"/>
        <v>0</v>
      </c>
      <c r="P23" s="30" t="s">
        <v>4</v>
      </c>
      <c r="Q23" s="97">
        <v>1.03</v>
      </c>
      <c r="R23" s="97">
        <v>1.06</v>
      </c>
      <c r="S23" s="77">
        <f t="shared" si="3"/>
        <v>-99</v>
      </c>
      <c r="T23" s="77">
        <f t="shared" si="4"/>
        <v>-99</v>
      </c>
      <c r="U23" s="75">
        <f t="shared" si="5"/>
        <v>3</v>
      </c>
      <c r="V23" s="75">
        <f t="shared" si="6"/>
        <v>0</v>
      </c>
      <c r="W23" s="10"/>
      <c r="X23" s="10"/>
    </row>
    <row r="24" spans="1:24" ht="16.5" thickBot="1">
      <c r="A24" s="67">
        <v>11</v>
      </c>
      <c r="B24" s="30" t="s">
        <v>0</v>
      </c>
      <c r="C24" s="112">
        <v>0</v>
      </c>
      <c r="D24" s="112">
        <v>0</v>
      </c>
      <c r="E24" s="76" t="str">
        <f t="shared" si="0"/>
        <v>Ayrshire</v>
      </c>
      <c r="F24" s="113"/>
      <c r="G24" s="114"/>
      <c r="H24" s="228"/>
      <c r="I24" s="228"/>
      <c r="J24" s="228"/>
      <c r="K24" s="113"/>
      <c r="L24" s="113"/>
      <c r="M24" s="77" t="str">
        <f t="shared" si="1"/>
        <v>Sheen</v>
      </c>
      <c r="N24" s="96">
        <f t="shared" si="2"/>
        <v>1</v>
      </c>
      <c r="O24" s="96">
        <f t="shared" si="2"/>
        <v>1</v>
      </c>
      <c r="P24" s="30" t="s">
        <v>2</v>
      </c>
      <c r="Q24" s="97">
        <v>0.39</v>
      </c>
      <c r="R24" s="97">
        <v>0.38</v>
      </c>
      <c r="S24" s="77">
        <f t="shared" si="3"/>
        <v>-99</v>
      </c>
      <c r="T24" s="77">
        <f t="shared" si="4"/>
        <v>-99</v>
      </c>
      <c r="U24" s="75">
        <f t="shared" si="5"/>
        <v>0</v>
      </c>
      <c r="V24" s="75">
        <f t="shared" si="6"/>
        <v>3</v>
      </c>
      <c r="W24" s="10"/>
      <c r="X24" s="10"/>
    </row>
    <row r="25" spans="1:24" ht="16.5" thickBot="1">
      <c r="A25" s="67">
        <v>12</v>
      </c>
      <c r="B25" s="30" t="s">
        <v>1</v>
      </c>
      <c r="C25" s="112">
        <v>1</v>
      </c>
      <c r="D25" s="112">
        <v>1</v>
      </c>
      <c r="E25" s="76" t="str">
        <f t="shared" si="0"/>
        <v>Ballyhegan</v>
      </c>
      <c r="F25" s="113"/>
      <c r="G25" s="114"/>
      <c r="H25" s="228"/>
      <c r="I25" s="228"/>
      <c r="J25" s="228"/>
      <c r="K25" s="113"/>
      <c r="L25" s="113">
        <v>1</v>
      </c>
      <c r="M25" s="77" t="str">
        <f t="shared" si="1"/>
        <v>Cobra</v>
      </c>
      <c r="N25" s="96">
        <f t="shared" si="2"/>
        <v>0</v>
      </c>
      <c r="O25" s="96">
        <f t="shared" si="2"/>
        <v>0</v>
      </c>
      <c r="P25" s="30" t="s">
        <v>17</v>
      </c>
      <c r="Q25" s="97">
        <v>2.21</v>
      </c>
      <c r="R25" s="97">
        <v>1.31</v>
      </c>
      <c r="S25" s="77">
        <f t="shared" si="3"/>
        <v>-99</v>
      </c>
      <c r="T25" s="77">
        <f t="shared" si="4"/>
        <v>1</v>
      </c>
      <c r="U25" s="75">
        <f t="shared" si="5"/>
        <v>3</v>
      </c>
      <c r="V25" s="75">
        <f t="shared" si="6"/>
        <v>0</v>
      </c>
      <c r="W25" s="10"/>
      <c r="X25" s="10"/>
    </row>
    <row r="26" spans="1:24" ht="16.5" thickBot="1">
      <c r="A26" s="67">
        <v>13</v>
      </c>
      <c r="B26" s="30" t="s">
        <v>0</v>
      </c>
      <c r="C26" s="112">
        <v>1</v>
      </c>
      <c r="D26" s="112">
        <v>1</v>
      </c>
      <c r="E26" s="76" t="str">
        <f t="shared" si="0"/>
        <v>Ayrshire</v>
      </c>
      <c r="F26" s="113"/>
      <c r="G26" s="114"/>
      <c r="H26" s="228"/>
      <c r="I26" s="228"/>
      <c r="J26" s="228"/>
      <c r="K26" s="113"/>
      <c r="L26" s="113"/>
      <c r="M26" s="77" t="str">
        <f t="shared" si="1"/>
        <v>Clonmany</v>
      </c>
      <c r="N26" s="96">
        <f t="shared" si="2"/>
        <v>0</v>
      </c>
      <c r="O26" s="96">
        <f t="shared" si="2"/>
        <v>0</v>
      </c>
      <c r="P26" s="30" t="s">
        <v>4</v>
      </c>
      <c r="Q26" s="97">
        <v>1.28</v>
      </c>
      <c r="R26" s="97">
        <v>0.47</v>
      </c>
      <c r="S26" s="77">
        <f t="shared" si="3"/>
        <v>-99</v>
      </c>
      <c r="T26" s="77">
        <f t="shared" si="4"/>
        <v>-99</v>
      </c>
      <c r="U26" s="75">
        <f t="shared" si="5"/>
        <v>3</v>
      </c>
      <c r="V26" s="75">
        <f t="shared" si="6"/>
        <v>0</v>
      </c>
      <c r="W26" s="10"/>
      <c r="X26" s="10"/>
    </row>
    <row r="27" spans="1:24" ht="16.5" thickBot="1">
      <c r="A27" s="67">
        <v>14</v>
      </c>
      <c r="B27" s="30" t="s">
        <v>3</v>
      </c>
      <c r="C27" s="112">
        <v>1</v>
      </c>
      <c r="D27" s="112">
        <v>1</v>
      </c>
      <c r="E27" s="76" t="str">
        <f t="shared" si="0"/>
        <v>Mt View</v>
      </c>
      <c r="F27" s="113"/>
      <c r="G27" s="114"/>
      <c r="H27" s="228"/>
      <c r="I27" s="228"/>
      <c r="J27" s="228"/>
      <c r="K27" s="113"/>
      <c r="L27" s="113"/>
      <c r="M27" s="77" t="str">
        <f t="shared" si="1"/>
        <v>Cobra</v>
      </c>
      <c r="N27" s="96">
        <f t="shared" si="2"/>
        <v>0</v>
      </c>
      <c r="O27" s="96">
        <f t="shared" si="2"/>
        <v>0</v>
      </c>
      <c r="P27" s="30" t="s">
        <v>17</v>
      </c>
      <c r="Q27" s="97">
        <v>1.02</v>
      </c>
      <c r="R27" s="97"/>
      <c r="S27" s="77">
        <f t="shared" si="3"/>
        <v>-99</v>
      </c>
      <c r="T27" s="77">
        <f t="shared" si="4"/>
        <v>-99</v>
      </c>
      <c r="U27" s="75">
        <f t="shared" si="5"/>
        <v>3</v>
      </c>
      <c r="V27" s="75">
        <f t="shared" si="6"/>
        <v>0</v>
      </c>
      <c r="W27" s="10"/>
      <c r="X27" s="10"/>
    </row>
    <row r="28" spans="1:24" ht="16.5" thickBot="1">
      <c r="A28" s="67">
        <v>15</v>
      </c>
      <c r="B28" s="30" t="s">
        <v>1</v>
      </c>
      <c r="C28" s="112">
        <v>0</v>
      </c>
      <c r="D28" s="112">
        <v>0</v>
      </c>
      <c r="E28" s="76" t="str">
        <f t="shared" si="0"/>
        <v>Ballyhegan</v>
      </c>
      <c r="F28" s="113"/>
      <c r="G28" s="114"/>
      <c r="H28" s="228"/>
      <c r="I28" s="228"/>
      <c r="J28" s="228"/>
      <c r="K28" s="113"/>
      <c r="L28" s="113"/>
      <c r="M28" s="77" t="str">
        <f t="shared" si="1"/>
        <v>Sheen</v>
      </c>
      <c r="N28" s="96">
        <f t="shared" si="2"/>
        <v>1</v>
      </c>
      <c r="O28" s="96">
        <v>1</v>
      </c>
      <c r="P28" s="30" t="s">
        <v>2</v>
      </c>
      <c r="Q28" s="97">
        <v>0.56</v>
      </c>
      <c r="R28" s="97">
        <v>0.59</v>
      </c>
      <c r="S28" s="77">
        <f t="shared" si="3"/>
        <v>-99</v>
      </c>
      <c r="T28" s="77">
        <f t="shared" si="4"/>
        <v>-99</v>
      </c>
      <c r="U28" s="75">
        <f t="shared" si="5"/>
        <v>0</v>
      </c>
      <c r="V28" s="75">
        <f t="shared" si="6"/>
        <v>3</v>
      </c>
      <c r="W28" s="10"/>
      <c r="X28" s="10"/>
    </row>
    <row r="29" spans="1:24" ht="15.75">
      <c r="A29" s="67"/>
      <c r="B29" s="7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10"/>
      <c r="X29" s="10"/>
    </row>
    <row r="30" spans="1:24" ht="15">
      <c r="A30" s="10"/>
      <c r="B30" s="1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0"/>
      <c r="X30" s="10"/>
    </row>
    <row r="31" spans="1:24" ht="15">
      <c r="A31" s="10"/>
      <c r="B31" s="1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0"/>
      <c r="X31" s="10"/>
    </row>
    <row r="32" spans="1:24" ht="15">
      <c r="A32" s="10"/>
      <c r="B32" s="1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0"/>
      <c r="X32" s="10"/>
    </row>
    <row r="33" spans="1:24" ht="16.5" thickBot="1">
      <c r="A33" s="10"/>
      <c r="B33" s="10"/>
      <c r="C33" s="80"/>
      <c r="D33" s="80"/>
      <c r="E33" s="115" t="s">
        <v>12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0"/>
      <c r="X33" s="10"/>
    </row>
    <row r="34" spans="1:24" ht="15.75" thickBot="1">
      <c r="A34" s="10"/>
      <c r="B34" s="1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74" t="s">
        <v>11</v>
      </c>
      <c r="N34" s="77"/>
      <c r="O34" s="74" t="s">
        <v>0</v>
      </c>
      <c r="P34" s="75" t="s">
        <v>1</v>
      </c>
      <c r="Q34" s="76" t="s">
        <v>2</v>
      </c>
      <c r="R34" s="75" t="s">
        <v>3</v>
      </c>
      <c r="S34" s="76" t="s">
        <v>4</v>
      </c>
      <c r="T34" s="75" t="s">
        <v>17</v>
      </c>
      <c r="U34" s="75" t="s">
        <v>13</v>
      </c>
      <c r="V34" s="77" t="s">
        <v>14</v>
      </c>
      <c r="W34" s="10"/>
      <c r="X34" s="10"/>
    </row>
    <row r="35" spans="1:24" ht="16.5" thickBot="1">
      <c r="A35" s="10"/>
      <c r="B35" s="10"/>
      <c r="C35" s="80"/>
      <c r="D35" s="4" t="s">
        <v>0</v>
      </c>
      <c r="E35" s="225" t="str">
        <f aca="true" t="shared" si="7" ref="E35:E40">E5</f>
        <v>Ayrshire</v>
      </c>
      <c r="F35" s="259"/>
      <c r="G35" s="259"/>
      <c r="H35" s="259"/>
      <c r="I35" s="259"/>
      <c r="J35" s="259"/>
      <c r="K35" s="259"/>
      <c r="L35" s="260"/>
      <c r="M35" s="74">
        <v>3</v>
      </c>
      <c r="N35" s="77"/>
      <c r="O35" s="54"/>
      <c r="P35" s="75">
        <f>U14</f>
        <v>0</v>
      </c>
      <c r="Q35" s="75">
        <f>U24</f>
        <v>0</v>
      </c>
      <c r="R35" s="75">
        <f>U20</f>
        <v>0</v>
      </c>
      <c r="S35" s="75">
        <f>U26</f>
        <v>3</v>
      </c>
      <c r="T35" s="75">
        <f>U18</f>
        <v>1</v>
      </c>
      <c r="U35" s="50">
        <f aca="true" t="shared" si="8" ref="U35:U40">IF(C$14="","",SUM(O35:T35))</f>
        <v>4</v>
      </c>
      <c r="V35" s="51">
        <v>5</v>
      </c>
      <c r="W35" s="11"/>
      <c r="X35" s="10"/>
    </row>
    <row r="36" spans="1:24" ht="16.5" thickBot="1">
      <c r="A36" s="10"/>
      <c r="B36" s="10"/>
      <c r="C36" s="80"/>
      <c r="D36" s="4" t="s">
        <v>1</v>
      </c>
      <c r="E36" s="225" t="str">
        <f t="shared" si="7"/>
        <v>Ballyhegan</v>
      </c>
      <c r="F36" s="259"/>
      <c r="G36" s="259"/>
      <c r="H36" s="259"/>
      <c r="I36" s="259"/>
      <c r="J36" s="259"/>
      <c r="K36" s="259"/>
      <c r="L36" s="260"/>
      <c r="M36" s="74">
        <f>T14+S17+S21+S25+S28</f>
        <v>-495</v>
      </c>
      <c r="N36" s="77"/>
      <c r="O36" s="75">
        <f>V14</f>
        <v>3</v>
      </c>
      <c r="P36" s="54"/>
      <c r="Q36" s="75">
        <f>U28</f>
        <v>0</v>
      </c>
      <c r="R36" s="75">
        <f>U17</f>
        <v>1</v>
      </c>
      <c r="S36" s="75">
        <f>U21</f>
        <v>3</v>
      </c>
      <c r="T36" s="75">
        <f>U25</f>
        <v>3</v>
      </c>
      <c r="U36" s="50">
        <f t="shared" si="8"/>
        <v>10</v>
      </c>
      <c r="V36" s="51">
        <f>IF(U36="","",RANK(U36,$U$35:$U$40))</f>
        <v>2</v>
      </c>
      <c r="W36" s="11"/>
      <c r="X36" s="10"/>
    </row>
    <row r="37" spans="1:24" ht="16.5" thickBot="1">
      <c r="A37" s="10"/>
      <c r="B37" s="10"/>
      <c r="C37" s="80"/>
      <c r="D37" s="4" t="s">
        <v>2</v>
      </c>
      <c r="E37" s="225" t="str">
        <f t="shared" si="7"/>
        <v>Sheen</v>
      </c>
      <c r="F37" s="259"/>
      <c r="G37" s="259"/>
      <c r="H37" s="259"/>
      <c r="I37" s="259"/>
      <c r="J37" s="259"/>
      <c r="K37" s="259"/>
      <c r="L37" s="260"/>
      <c r="M37" s="74">
        <f>S15+S19+S22+T24+T28</f>
        <v>-495</v>
      </c>
      <c r="N37" s="77"/>
      <c r="O37" s="75">
        <f>V24</f>
        <v>3</v>
      </c>
      <c r="P37" s="75">
        <f>V28</f>
        <v>3</v>
      </c>
      <c r="Q37" s="54"/>
      <c r="R37" s="75">
        <f>U15</f>
        <v>3</v>
      </c>
      <c r="S37" s="75">
        <f>U19</f>
        <v>3</v>
      </c>
      <c r="T37" s="75">
        <f>U22</f>
        <v>3</v>
      </c>
      <c r="U37" s="50">
        <f t="shared" si="8"/>
        <v>15</v>
      </c>
      <c r="V37" s="51">
        <f>IF(U37="","",RANK(U37,$U$35:$U$40))</f>
        <v>1</v>
      </c>
      <c r="W37" s="11"/>
      <c r="X37" s="10"/>
    </row>
    <row r="38" spans="1:24" ht="16.5" thickBot="1">
      <c r="A38" s="10"/>
      <c r="B38" s="10"/>
      <c r="C38" s="80"/>
      <c r="D38" s="4" t="s">
        <v>3</v>
      </c>
      <c r="E38" s="225" t="str">
        <f t="shared" si="7"/>
        <v>Mt View</v>
      </c>
      <c r="F38" s="259"/>
      <c r="G38" s="259"/>
      <c r="H38" s="259"/>
      <c r="I38" s="259"/>
      <c r="J38" s="259"/>
      <c r="K38" s="259"/>
      <c r="L38" s="260"/>
      <c r="M38" s="74">
        <v>1</v>
      </c>
      <c r="N38" s="77"/>
      <c r="O38" s="75">
        <f>V20</f>
        <v>3</v>
      </c>
      <c r="P38" s="75">
        <f>V17</f>
        <v>1</v>
      </c>
      <c r="Q38" s="75">
        <f>V15</f>
        <v>0</v>
      </c>
      <c r="R38" s="54"/>
      <c r="S38" s="75">
        <f>U23</f>
        <v>3</v>
      </c>
      <c r="T38" s="75">
        <f>U27</f>
        <v>3</v>
      </c>
      <c r="U38" s="50">
        <f t="shared" si="8"/>
        <v>10</v>
      </c>
      <c r="V38" s="51">
        <v>3</v>
      </c>
      <c r="W38" s="11"/>
      <c r="X38" s="10"/>
    </row>
    <row r="39" spans="1:24" ht="16.5" thickBot="1">
      <c r="A39" s="10"/>
      <c r="B39" s="10"/>
      <c r="C39" s="80"/>
      <c r="D39" s="83" t="s">
        <v>4</v>
      </c>
      <c r="E39" s="225" t="str">
        <f t="shared" si="7"/>
        <v>Clonmany</v>
      </c>
      <c r="F39" s="259"/>
      <c r="G39" s="259"/>
      <c r="H39" s="259"/>
      <c r="I39" s="259"/>
      <c r="J39" s="259"/>
      <c r="K39" s="259"/>
      <c r="L39" s="260"/>
      <c r="M39" s="74">
        <f>S16+T19+T21+T23+T26</f>
        <v>-495</v>
      </c>
      <c r="N39" s="77"/>
      <c r="O39" s="75">
        <f>V26</f>
        <v>0</v>
      </c>
      <c r="P39" s="75">
        <f>V21</f>
        <v>0</v>
      </c>
      <c r="Q39" s="75">
        <f>V19</f>
        <v>0</v>
      </c>
      <c r="R39" s="75">
        <f>V23</f>
        <v>0</v>
      </c>
      <c r="S39" s="54"/>
      <c r="T39" s="75">
        <f>U16</f>
        <v>0</v>
      </c>
      <c r="U39" s="50">
        <f t="shared" si="8"/>
        <v>0</v>
      </c>
      <c r="V39" s="51">
        <f>IF(U39="","",RANK(U39,$U$35:$U$40))</f>
        <v>6</v>
      </c>
      <c r="W39" s="11"/>
      <c r="X39" s="10"/>
    </row>
    <row r="40" spans="1:24" ht="16.5" thickBot="1">
      <c r="A40" s="10"/>
      <c r="B40" s="10"/>
      <c r="C40" s="80"/>
      <c r="D40" s="83" t="s">
        <v>17</v>
      </c>
      <c r="E40" s="225" t="str">
        <f t="shared" si="7"/>
        <v>Cobra</v>
      </c>
      <c r="F40" s="259"/>
      <c r="G40" s="259"/>
      <c r="H40" s="259"/>
      <c r="I40" s="259"/>
      <c r="J40" s="259"/>
      <c r="K40" s="259"/>
      <c r="L40" s="260"/>
      <c r="M40" s="74">
        <v>2</v>
      </c>
      <c r="N40" s="77"/>
      <c r="O40" s="75">
        <f>V18</f>
        <v>1</v>
      </c>
      <c r="P40" s="75">
        <f>V25</f>
        <v>0</v>
      </c>
      <c r="Q40" s="75">
        <f>V22</f>
        <v>0</v>
      </c>
      <c r="R40" s="75">
        <f>V27</f>
        <v>0</v>
      </c>
      <c r="S40" s="75">
        <f>V16</f>
        <v>3</v>
      </c>
      <c r="T40" s="54"/>
      <c r="U40" s="50">
        <f t="shared" si="8"/>
        <v>4</v>
      </c>
      <c r="V40" s="51">
        <f>IF(U40="","",RANK(U40,$U$35:$U$40))</f>
        <v>4</v>
      </c>
      <c r="W40" s="11"/>
      <c r="X40" s="10"/>
    </row>
    <row r="41" spans="1:24" ht="15">
      <c r="A41" s="10"/>
      <c r="B41" s="1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0"/>
      <c r="X41" s="10"/>
    </row>
    <row r="42" spans="1:24" ht="16.5" thickBot="1">
      <c r="A42" s="10"/>
      <c r="B42" s="69" t="s">
        <v>15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0"/>
      <c r="X42" s="10"/>
    </row>
    <row r="43" spans="1:24" ht="16.5" thickBot="1">
      <c r="A43" s="79" t="s">
        <v>21</v>
      </c>
      <c r="B43" s="58" t="s">
        <v>2</v>
      </c>
      <c r="C43" s="80" t="s">
        <v>30</v>
      </c>
      <c r="D43" s="58" t="s">
        <v>17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0"/>
      <c r="X43" s="10"/>
    </row>
    <row r="44" spans="1:24" ht="16.5" thickBot="1">
      <c r="A44" s="79" t="s">
        <v>22</v>
      </c>
      <c r="B44" s="58" t="s">
        <v>1</v>
      </c>
      <c r="C44" s="80" t="s">
        <v>30</v>
      </c>
      <c r="D44" s="58" t="s">
        <v>3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10"/>
      <c r="X44" s="10"/>
    </row>
    <row r="45" spans="1:24" ht="15.75" thickBot="1">
      <c r="A45" s="10"/>
      <c r="B45" s="1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0"/>
      <c r="X45" s="10"/>
    </row>
    <row r="46" spans="1:24" ht="16.5" thickBot="1">
      <c r="A46" s="10"/>
      <c r="B46" s="71">
        <v>1</v>
      </c>
      <c r="C46" s="70">
        <v>2</v>
      </c>
      <c r="D46" s="71">
        <v>3</v>
      </c>
      <c r="E46" s="67" t="s">
        <v>6</v>
      </c>
      <c r="F46" s="59">
        <v>1</v>
      </c>
      <c r="G46" s="59">
        <v>2</v>
      </c>
      <c r="H46" s="59">
        <v>3</v>
      </c>
      <c r="I46" s="60"/>
      <c r="J46" s="59">
        <v>1</v>
      </c>
      <c r="K46" s="59">
        <v>2</v>
      </c>
      <c r="L46" s="59">
        <v>3</v>
      </c>
      <c r="M46" s="67" t="s">
        <v>6</v>
      </c>
      <c r="N46" s="30">
        <v>1</v>
      </c>
      <c r="O46" s="4">
        <v>2</v>
      </c>
      <c r="P46" s="4">
        <v>3</v>
      </c>
      <c r="Q46" s="241" t="s">
        <v>10</v>
      </c>
      <c r="R46" s="242"/>
      <c r="S46" s="257"/>
      <c r="T46" s="244" t="s">
        <v>11</v>
      </c>
      <c r="U46" s="244"/>
      <c r="V46" s="244" t="s">
        <v>12</v>
      </c>
      <c r="W46" s="258"/>
      <c r="X46" s="10"/>
    </row>
    <row r="47" spans="1:24" ht="15.75" thickBot="1">
      <c r="A47" s="10">
        <v>1</v>
      </c>
      <c r="B47" s="61">
        <v>1</v>
      </c>
      <c r="C47" s="20">
        <v>1</v>
      </c>
      <c r="D47" s="20"/>
      <c r="E47" s="76" t="str">
        <f>IF(B43="","",LOOKUP(B43,D$5:D$10,E$5:E$10))</f>
        <v>Sheen</v>
      </c>
      <c r="F47" s="113"/>
      <c r="G47" s="113"/>
      <c r="H47" s="113"/>
      <c r="I47" s="116"/>
      <c r="J47" s="113"/>
      <c r="K47" s="113"/>
      <c r="L47" s="113"/>
      <c r="M47" s="77" t="str">
        <f>IF(D43="","",LOOKUP(D43,D$5:D$10,E$5:E$10))</f>
        <v>Cobra</v>
      </c>
      <c r="N47" s="74">
        <f>IF(B47=1,0,IF(B47="","",1))</f>
        <v>0</v>
      </c>
      <c r="O47" s="74">
        <f>IF(C47=1,0,IF(C47="","",1))</f>
        <v>0</v>
      </c>
      <c r="P47" s="74">
        <f>IF(D47=1,0,IF(D47="","",1))</f>
      </c>
      <c r="Q47" s="97">
        <v>0.29</v>
      </c>
      <c r="R47" s="97">
        <v>0.23</v>
      </c>
      <c r="S47" s="97"/>
      <c r="T47" s="77">
        <f>IF(AND(F47="",G47="",H47=""),-99,F47+G47+H47)</f>
        <v>-99</v>
      </c>
      <c r="U47" s="77">
        <f>IF(AND(J47="",K47="",L47=""),-99,J47+K47+L47)</f>
        <v>-99</v>
      </c>
      <c r="V47" s="75">
        <f>IF(B47="","",C47+D47+B47)</f>
        <v>2</v>
      </c>
      <c r="W47" s="2">
        <f>IF(N47="","",IF(O47="",N47,IF(P47="",N47+O47,N47+O47+P47)))</f>
        <v>0</v>
      </c>
      <c r="X47" s="10"/>
    </row>
    <row r="48" spans="1:24" ht="15.75" thickBot="1">
      <c r="A48" s="10">
        <v>2</v>
      </c>
      <c r="B48" s="61">
        <v>0</v>
      </c>
      <c r="C48" s="20">
        <v>0</v>
      </c>
      <c r="D48" s="20"/>
      <c r="E48" s="76" t="str">
        <f>IF(B44="","",LOOKUP(B44,D$5:D$10,E$5:E$10))</f>
        <v>Ballyhegan</v>
      </c>
      <c r="F48" s="113"/>
      <c r="G48" s="113"/>
      <c r="H48" s="113"/>
      <c r="I48" s="116"/>
      <c r="J48" s="113"/>
      <c r="K48" s="113"/>
      <c r="L48" s="113"/>
      <c r="M48" s="77" t="str">
        <f>IF(D44="","",LOOKUP(D44,D$5:D$10,E$5:E$10))</f>
        <v>Mt View</v>
      </c>
      <c r="N48" s="74">
        <v>1</v>
      </c>
      <c r="O48" s="74">
        <v>1</v>
      </c>
      <c r="P48" s="74"/>
      <c r="Q48" s="97">
        <v>2.29</v>
      </c>
      <c r="R48" s="97">
        <v>2.11</v>
      </c>
      <c r="S48" s="97"/>
      <c r="T48" s="77">
        <f>IF(AND(F48="",G48="",H48=""),-99,F48+G48+H48)</f>
        <v>-99</v>
      </c>
      <c r="U48" s="77">
        <f>IF(AND(J48="",K48="",L48=""),-99,J48+K48+L48)</f>
        <v>-99</v>
      </c>
      <c r="V48" s="75">
        <f>IF(B48="","",C48+D48+B48)</f>
        <v>0</v>
      </c>
      <c r="W48" s="2">
        <f>IF(N48="","",IF(O48="",N48,IF(P48="",N48+O48,N48+O48+P48)))</f>
        <v>2</v>
      </c>
      <c r="X48" s="10"/>
    </row>
    <row r="49" spans="1:24" ht="15">
      <c r="A49" s="10"/>
      <c r="B49" s="1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0"/>
      <c r="X49" s="10"/>
    </row>
    <row r="50" spans="1:24" ht="15">
      <c r="A50" s="10"/>
      <c r="B50" s="1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10"/>
      <c r="X50" s="10"/>
    </row>
    <row r="51" spans="1:24" ht="15.75">
      <c r="A51" s="10"/>
      <c r="B51" s="69" t="s">
        <v>58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0"/>
      <c r="X51" s="10"/>
    </row>
    <row r="52" spans="1:24" ht="15.75" thickBot="1">
      <c r="A52" s="10"/>
      <c r="B52" s="1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0"/>
      <c r="X52" s="10"/>
    </row>
    <row r="53" spans="1:24" ht="16.5" thickBot="1">
      <c r="A53" s="10"/>
      <c r="B53" s="71">
        <v>1</v>
      </c>
      <c r="C53" s="70">
        <v>2</v>
      </c>
      <c r="D53" s="71">
        <v>3</v>
      </c>
      <c r="E53" s="67" t="s">
        <v>6</v>
      </c>
      <c r="F53" s="70">
        <v>1</v>
      </c>
      <c r="G53" s="70">
        <v>2</v>
      </c>
      <c r="H53" s="71">
        <v>3</v>
      </c>
      <c r="I53" s="116"/>
      <c r="J53" s="70">
        <v>1</v>
      </c>
      <c r="K53" s="70">
        <v>2</v>
      </c>
      <c r="L53" s="71">
        <v>3</v>
      </c>
      <c r="M53" s="67" t="s">
        <v>6</v>
      </c>
      <c r="N53" s="30">
        <v>1</v>
      </c>
      <c r="O53" s="4">
        <v>2</v>
      </c>
      <c r="P53" s="4">
        <v>3</v>
      </c>
      <c r="Q53" s="241" t="s">
        <v>10</v>
      </c>
      <c r="R53" s="242"/>
      <c r="S53" s="257"/>
      <c r="T53" s="244" t="s">
        <v>11</v>
      </c>
      <c r="U53" s="244"/>
      <c r="V53" s="244" t="s">
        <v>12</v>
      </c>
      <c r="W53" s="258"/>
      <c r="X53" s="10"/>
    </row>
    <row r="54" spans="1:24" ht="15.75" thickBot="1">
      <c r="A54" s="10"/>
      <c r="B54" s="61">
        <v>1</v>
      </c>
      <c r="C54" s="20">
        <v>1</v>
      </c>
      <c r="D54" s="20"/>
      <c r="E54" s="76" t="str">
        <f>IF(V47&gt;W47,M47,IF(W47&gt;V47,E47,""))</f>
        <v>Cobra</v>
      </c>
      <c r="F54" s="113">
        <v>1</v>
      </c>
      <c r="G54" s="113">
        <v>1</v>
      </c>
      <c r="H54" s="113"/>
      <c r="I54" s="116"/>
      <c r="J54" s="113">
        <v>1</v>
      </c>
      <c r="K54" s="113">
        <v>1</v>
      </c>
      <c r="L54" s="113"/>
      <c r="M54" s="77" t="str">
        <f>IF(V48&gt;W48,M48,IF(W48&gt;V48,E48,""))</f>
        <v>Ballyhegan</v>
      </c>
      <c r="N54" s="74">
        <f>IF(B54=1,0,IF(B54="","",1))</f>
        <v>0</v>
      </c>
      <c r="O54" s="74">
        <f>IF(C54=1,0,IF(C54="","",1))</f>
        <v>0</v>
      </c>
      <c r="P54" s="74">
        <f>IF(D54=1,0,IF(D54="","",1))</f>
      </c>
      <c r="Q54" s="97">
        <v>2.23</v>
      </c>
      <c r="R54" s="97">
        <v>1.53</v>
      </c>
      <c r="S54" s="97"/>
      <c r="T54" s="77">
        <f>IF(AND(F54="",G54="",H54=""),-99,F54+G54+H54)</f>
        <v>2</v>
      </c>
      <c r="U54" s="77">
        <f>IF(AND(J54="",K54="",L54=""),-99,J54+K54+L54)</f>
        <v>2</v>
      </c>
      <c r="V54" s="75">
        <f>IF(B54="","",C54+D54+B54)</f>
        <v>2</v>
      </c>
      <c r="W54" s="2">
        <f>IF(N54="","",IF(O54="",N54,IF(P54="",N54+O54,N54+O54+P54)))</f>
        <v>0</v>
      </c>
      <c r="X54" s="10"/>
    </row>
    <row r="55" spans="1:24" ht="15">
      <c r="A55" s="10"/>
      <c r="B55" s="1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0"/>
      <c r="X55" s="10"/>
    </row>
    <row r="56" spans="1:24" ht="15.75">
      <c r="A56" s="10"/>
      <c r="B56" s="69" t="s">
        <v>59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0"/>
      <c r="X56" s="10"/>
    </row>
    <row r="57" spans="1:24" ht="15.75" thickBot="1">
      <c r="A57" s="10"/>
      <c r="B57" s="1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0"/>
      <c r="X57" s="10"/>
    </row>
    <row r="58" spans="1:24" ht="16.5" thickBot="1">
      <c r="A58" s="10"/>
      <c r="B58" s="71">
        <v>1</v>
      </c>
      <c r="C58" s="70">
        <v>2</v>
      </c>
      <c r="D58" s="71">
        <v>3</v>
      </c>
      <c r="E58" s="67" t="s">
        <v>6</v>
      </c>
      <c r="F58" s="70">
        <v>1</v>
      </c>
      <c r="G58" s="70">
        <v>2</v>
      </c>
      <c r="H58" s="71">
        <v>3</v>
      </c>
      <c r="I58" s="116"/>
      <c r="J58" s="70">
        <v>1</v>
      </c>
      <c r="K58" s="70">
        <v>2</v>
      </c>
      <c r="L58" s="71">
        <v>3</v>
      </c>
      <c r="M58" s="67" t="s">
        <v>6</v>
      </c>
      <c r="N58" s="30">
        <v>1</v>
      </c>
      <c r="O58" s="4">
        <v>2</v>
      </c>
      <c r="P58" s="4">
        <v>3</v>
      </c>
      <c r="Q58" s="241" t="s">
        <v>10</v>
      </c>
      <c r="R58" s="242"/>
      <c r="S58" s="257"/>
      <c r="T58" s="244" t="s">
        <v>11</v>
      </c>
      <c r="U58" s="244"/>
      <c r="V58" s="244" t="s">
        <v>12</v>
      </c>
      <c r="W58" s="258"/>
      <c r="X58" s="10"/>
    </row>
    <row r="59" spans="1:24" ht="15.75" thickBot="1">
      <c r="A59" s="10"/>
      <c r="B59" s="61">
        <v>1</v>
      </c>
      <c r="C59" s="20">
        <v>1</v>
      </c>
      <c r="D59" s="20"/>
      <c r="E59" s="76" t="str">
        <f>IF(V47&gt;W47,E47,IF(W47&gt;V47,M47,""))</f>
        <v>Sheen</v>
      </c>
      <c r="F59" s="113"/>
      <c r="G59" s="113"/>
      <c r="H59" s="113"/>
      <c r="I59" s="116"/>
      <c r="J59" s="113"/>
      <c r="K59" s="113"/>
      <c r="L59" s="113"/>
      <c r="M59" s="77" t="str">
        <f>IF(V48&gt;W48,E48,IF(W48&gt;V48,M48,""))</f>
        <v>Mt View</v>
      </c>
      <c r="N59" s="74">
        <f>IF(B59=1,0,IF(B59="","",1))</f>
        <v>0</v>
      </c>
      <c r="O59" s="74">
        <f>IF(C59=1,0,IF(C59="","",1))</f>
        <v>0</v>
      </c>
      <c r="P59" s="74">
        <f>IF(D59=1,0,IF(D59="","",1))</f>
      </c>
      <c r="Q59" s="97">
        <v>1.48</v>
      </c>
      <c r="R59" s="97">
        <v>1.37</v>
      </c>
      <c r="S59" s="97"/>
      <c r="T59" s="77">
        <f>IF(AND(F59="",G59="",H59=""),-99,F59+G59+H59)</f>
        <v>-99</v>
      </c>
      <c r="U59" s="77">
        <f>IF(AND(J59="",K59="",L59=""),-99,J59+K59+L59)</f>
        <v>-99</v>
      </c>
      <c r="V59" s="75">
        <f>IF(B59="","",C59+D59+B59)</f>
        <v>2</v>
      </c>
      <c r="W59" s="2">
        <f>IF(N59="","",IF(O59="",N59,IF(P59="",N59+O59,N59+O59+P59)))</f>
        <v>0</v>
      </c>
      <c r="X59" s="10"/>
    </row>
    <row r="60" spans="1:24" ht="15">
      <c r="A60" s="10"/>
      <c r="B60" s="1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0"/>
      <c r="X60" s="10"/>
    </row>
    <row r="61" spans="1:24" ht="15.75" thickBot="1">
      <c r="A61" s="10"/>
      <c r="B61" s="1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0"/>
      <c r="X61" s="10"/>
    </row>
    <row r="62" spans="1:24" ht="16.5" thickBot="1">
      <c r="A62" s="6" t="s">
        <v>21</v>
      </c>
      <c r="B62" s="213" t="str">
        <f>IF(V59=2,E59,IF(W59=2,M59,""))</f>
        <v>Sheen</v>
      </c>
      <c r="C62" s="214"/>
      <c r="D62" s="214"/>
      <c r="E62" s="215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0"/>
      <c r="X62" s="10"/>
    </row>
    <row r="63" spans="1:24" ht="16.5" thickBot="1">
      <c r="A63" s="6" t="s">
        <v>22</v>
      </c>
      <c r="B63" s="213" t="str">
        <f>IF(V59=2,M59,IF(W59=2,E59,""))</f>
        <v>Mt View</v>
      </c>
      <c r="C63" s="214"/>
      <c r="D63" s="214"/>
      <c r="E63" s="215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0"/>
      <c r="X63" s="10"/>
    </row>
    <row r="64" spans="1:24" ht="16.5" thickBot="1">
      <c r="A64" s="6" t="s">
        <v>26</v>
      </c>
      <c r="B64" s="213" t="str">
        <f>IF(V54=2,E54,IF(W54=2,M54,""))</f>
        <v>Cobra</v>
      </c>
      <c r="C64" s="214"/>
      <c r="D64" s="214"/>
      <c r="E64" s="215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0"/>
      <c r="X64" s="10"/>
    </row>
    <row r="65" spans="1:24" ht="15">
      <c r="A65" s="10"/>
      <c r="B65" s="1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0"/>
      <c r="X65" s="10"/>
    </row>
    <row r="66" spans="1:24" ht="15">
      <c r="A66" s="10"/>
      <c r="B66" s="1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0"/>
      <c r="X66" s="10"/>
    </row>
    <row r="67" spans="1:24" ht="15">
      <c r="A67" s="10"/>
      <c r="B67" s="1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0"/>
      <c r="X67" s="10"/>
    </row>
    <row r="68" spans="1:24" ht="15">
      <c r="A68" s="10"/>
      <c r="B68" s="1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0"/>
      <c r="X68" s="10"/>
    </row>
    <row r="69" spans="1:24" ht="15">
      <c r="A69" s="10"/>
      <c r="B69" s="1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0"/>
      <c r="X69" s="10"/>
    </row>
    <row r="70" spans="1:24" ht="15">
      <c r="A70" s="10"/>
      <c r="B70" s="1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10"/>
      <c r="X70" s="10"/>
    </row>
  </sheetData>
  <mergeCells count="50">
    <mergeCell ref="F5:I5"/>
    <mergeCell ref="N5:P5"/>
    <mergeCell ref="Q5:V5"/>
    <mergeCell ref="F6:I6"/>
    <mergeCell ref="N6:P6"/>
    <mergeCell ref="Q6:V6"/>
    <mergeCell ref="F7:I7"/>
    <mergeCell ref="F8:I8"/>
    <mergeCell ref="F9:I9"/>
    <mergeCell ref="F10:I10"/>
    <mergeCell ref="C12:D12"/>
    <mergeCell ref="F12:G12"/>
    <mergeCell ref="K12:L12"/>
    <mergeCell ref="N12:O12"/>
    <mergeCell ref="Q13:R13"/>
    <mergeCell ref="S13:T13"/>
    <mergeCell ref="U13:V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E35:L35"/>
    <mergeCell ref="E36:L36"/>
    <mergeCell ref="E37:L37"/>
    <mergeCell ref="E38:L38"/>
    <mergeCell ref="E39:L39"/>
    <mergeCell ref="E40:L40"/>
    <mergeCell ref="V58:W58"/>
    <mergeCell ref="B62:E62"/>
    <mergeCell ref="Q46:S46"/>
    <mergeCell ref="T46:U46"/>
    <mergeCell ref="V46:W46"/>
    <mergeCell ref="Q53:S53"/>
    <mergeCell ref="T53:U53"/>
    <mergeCell ref="V53:W53"/>
    <mergeCell ref="B63:E63"/>
    <mergeCell ref="B64:E64"/>
    <mergeCell ref="Q58:S58"/>
    <mergeCell ref="T58:U58"/>
  </mergeCells>
  <conditionalFormatting sqref="N7:O13 N3:O4 O41:V46 Q7:V13 B1:B42 C29:D42 B43:D46 X1:X70 W1:W46 E14:E46 F29:L46 M41:M46 A65:E70 B49:W53 B55:W58 F60:W70 B60:E61 A1:A61 N29:N46 O29:O34 P7:P34 Q29:V34 P1:V4 C1:L13 M3:M34 M1:O2">
    <cfRule type="cellIs" priority="1" dxfId="0" operator="equal" stopIfTrue="1">
      <formula>0</formula>
    </cfRule>
  </conditionalFormatting>
  <conditionalFormatting sqref="S14:T28 T47:U48 T54:U54 T59:U59 M35:M40">
    <cfRule type="cellIs" priority="2" dxfId="0" operator="lessThan" stopIfTrue="1">
      <formula>0</formula>
    </cfRule>
  </conditionalFormatting>
  <dataValidations count="3">
    <dataValidation type="textLength" operator="equal" allowBlank="1" showInputMessage="1" showErrorMessage="1" prompt="Enter team letter (A-F)" sqref="B43:B44 D43:D44">
      <formula1>1</formula1>
    </dataValidation>
    <dataValidation allowBlank="1" showInputMessage="1" showErrorMessage="1" promptTitle="Cautions" prompt="Value must be 0,1,2 or 3." sqref="F14:G28 K14:L28 F47:H48 J47:L48 J54:L54 F54:H54 J59:L59 F59:H59"/>
    <dataValidation allowBlank="1" showInputMessage="1" showErrorMessage="1" promptTitle="Pull" prompt="Value must be 0 or 1." sqref="C14:D28 B47:D48 B54:D54 B59:D59"/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X62"/>
  <sheetViews>
    <sheetView workbookViewId="0" topLeftCell="A1">
      <selection activeCell="F83" sqref="F83"/>
    </sheetView>
  </sheetViews>
  <sheetFormatPr defaultColWidth="9.140625" defaultRowHeight="12.75"/>
  <cols>
    <col min="1" max="4" width="4.421875" style="10" customWidth="1"/>
    <col min="5" max="5" width="18.7109375" style="10" customWidth="1"/>
    <col min="6" max="8" width="4.421875" style="10" customWidth="1"/>
    <col min="9" max="9" width="2.7109375" style="10" customWidth="1"/>
    <col min="10" max="12" width="4.421875" style="10" customWidth="1"/>
    <col min="13" max="13" width="18.7109375" style="10" customWidth="1"/>
    <col min="14" max="15" width="4.421875" style="10" customWidth="1"/>
    <col min="16" max="16" width="5.421875" style="10" customWidth="1"/>
    <col min="17" max="18" width="6.57421875" style="10" customWidth="1"/>
    <col min="19" max="23" width="4.28125" style="10" customWidth="1"/>
    <col min="24" max="16384" width="9.140625" style="10" customWidth="1"/>
  </cols>
  <sheetData>
    <row r="1" spans="1:14" ht="20.25" thickBot="1">
      <c r="A1" s="12"/>
      <c r="B1" s="65"/>
      <c r="C1" s="65"/>
      <c r="D1" s="11"/>
      <c r="E1" s="65"/>
      <c r="F1" s="11"/>
      <c r="G1" s="11"/>
      <c r="H1" s="11"/>
      <c r="I1" s="11"/>
      <c r="J1" s="11"/>
      <c r="K1" s="11"/>
      <c r="L1" s="11"/>
      <c r="M1" s="11"/>
      <c r="N1" s="66"/>
    </row>
    <row r="2" spans="1:15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>
        <v>680</v>
      </c>
      <c r="N2" s="82" t="s">
        <v>19</v>
      </c>
      <c r="O2" s="3"/>
    </row>
    <row r="3" spans="1:13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5:7" ht="16.5" thickBot="1">
      <c r="E4" s="67" t="s">
        <v>6</v>
      </c>
      <c r="F4" s="69" t="s">
        <v>7</v>
      </c>
      <c r="G4" s="69"/>
    </row>
    <row r="5" spans="4:22" ht="16.5" thickBot="1">
      <c r="D5" s="30" t="s">
        <v>0</v>
      </c>
      <c r="E5" s="20" t="s">
        <v>41</v>
      </c>
      <c r="F5" s="270"/>
      <c r="G5" s="270"/>
      <c r="H5" s="270"/>
      <c r="I5" s="270"/>
      <c r="N5" s="221" t="s">
        <v>24</v>
      </c>
      <c r="O5" s="222"/>
      <c r="P5" s="222"/>
      <c r="Q5" s="261" t="s">
        <v>47</v>
      </c>
      <c r="R5" s="262"/>
      <c r="S5" s="262"/>
      <c r="T5" s="262"/>
      <c r="U5" s="262"/>
      <c r="V5" s="263"/>
    </row>
    <row r="6" spans="4:22" ht="16.5" thickBot="1">
      <c r="D6" s="30" t="s">
        <v>1</v>
      </c>
      <c r="E6" s="20" t="s">
        <v>43</v>
      </c>
      <c r="F6" s="270"/>
      <c r="G6" s="270"/>
      <c r="H6" s="270"/>
      <c r="I6" s="270"/>
      <c r="N6" s="209" t="s">
        <v>25</v>
      </c>
      <c r="O6" s="210"/>
      <c r="P6" s="210"/>
      <c r="Q6" s="264" t="s">
        <v>34</v>
      </c>
      <c r="R6" s="265"/>
      <c r="S6" s="265"/>
      <c r="T6" s="265"/>
      <c r="U6" s="265"/>
      <c r="V6" s="266"/>
    </row>
    <row r="7" spans="4:9" ht="16.5" thickBot="1">
      <c r="D7" s="30" t="s">
        <v>2</v>
      </c>
      <c r="E7" s="20" t="s">
        <v>40</v>
      </c>
      <c r="F7" s="270"/>
      <c r="G7" s="270"/>
      <c r="H7" s="270"/>
      <c r="I7" s="270"/>
    </row>
    <row r="8" spans="4:9" ht="16.5" thickBot="1">
      <c r="D8" s="30" t="s">
        <v>3</v>
      </c>
      <c r="E8" s="20" t="s">
        <v>42</v>
      </c>
      <c r="F8" s="270"/>
      <c r="G8" s="270"/>
      <c r="H8" s="270"/>
      <c r="I8" s="270"/>
    </row>
    <row r="9" spans="4:9" ht="16.5" thickBot="1">
      <c r="D9" s="87" t="s">
        <v>4</v>
      </c>
      <c r="E9" s="20" t="s">
        <v>38</v>
      </c>
      <c r="F9" s="270"/>
      <c r="G9" s="270"/>
      <c r="H9" s="270"/>
      <c r="I9" s="270"/>
    </row>
    <row r="10" spans="4:9" ht="16.5" thickBot="1">
      <c r="D10" s="87" t="s">
        <v>17</v>
      </c>
      <c r="E10" s="20" t="s">
        <v>39</v>
      </c>
      <c r="F10" s="270"/>
      <c r="G10" s="270"/>
      <c r="H10" s="270"/>
      <c r="I10" s="270"/>
    </row>
    <row r="11" ht="15"/>
    <row r="12" spans="3:15" ht="15.75" thickBot="1">
      <c r="C12" s="258" t="s">
        <v>8</v>
      </c>
      <c r="D12" s="258"/>
      <c r="F12" s="258" t="s">
        <v>9</v>
      </c>
      <c r="G12" s="258"/>
      <c r="H12" s="68"/>
      <c r="J12" s="68"/>
      <c r="K12" s="258" t="s">
        <v>9</v>
      </c>
      <c r="L12" s="258"/>
      <c r="N12" s="258" t="s">
        <v>8</v>
      </c>
      <c r="O12" s="258"/>
    </row>
    <row r="13" spans="1:22" ht="16.5" thickBot="1">
      <c r="A13" s="69" t="s">
        <v>5</v>
      </c>
      <c r="C13" s="70">
        <v>1</v>
      </c>
      <c r="D13" s="71">
        <v>2</v>
      </c>
      <c r="E13" s="67" t="s">
        <v>6</v>
      </c>
      <c r="F13" s="70">
        <v>1</v>
      </c>
      <c r="G13" s="71">
        <v>2</v>
      </c>
      <c r="H13" s="84"/>
      <c r="I13" s="85"/>
      <c r="J13" s="84"/>
      <c r="K13" s="71">
        <v>1</v>
      </c>
      <c r="L13" s="71">
        <v>2</v>
      </c>
      <c r="M13" s="67" t="s">
        <v>6</v>
      </c>
      <c r="N13" s="30">
        <v>1</v>
      </c>
      <c r="O13" s="4">
        <v>2</v>
      </c>
      <c r="Q13" s="242" t="s">
        <v>10</v>
      </c>
      <c r="R13" s="242"/>
      <c r="S13" s="244" t="s">
        <v>11</v>
      </c>
      <c r="T13" s="244"/>
      <c r="U13" s="244" t="s">
        <v>12</v>
      </c>
      <c r="V13" s="244"/>
    </row>
    <row r="14" spans="1:22" ht="16.5" thickBot="1">
      <c r="A14" s="67">
        <v>1</v>
      </c>
      <c r="B14" s="30" t="s">
        <v>0</v>
      </c>
      <c r="C14" s="31">
        <v>1</v>
      </c>
      <c r="D14" s="31">
        <v>1</v>
      </c>
      <c r="E14" s="32" t="str">
        <f aca="true" t="shared" si="0" ref="E14:E28">LOOKUP(B14,D$5:D$10,E$5:E$10)</f>
        <v>SHEEN</v>
      </c>
      <c r="F14" s="33"/>
      <c r="G14" s="34"/>
      <c r="H14" s="168"/>
      <c r="I14" s="168"/>
      <c r="J14" s="168"/>
      <c r="K14" s="33"/>
      <c r="L14" s="33"/>
      <c r="M14" s="35" t="str">
        <f aca="true" t="shared" si="1" ref="M14:M28">LOOKUP(P14,D$5:D$10,E$5:E$10)</f>
        <v>CLONMANY </v>
      </c>
      <c r="N14" s="36">
        <f aca="true" t="shared" si="2" ref="N14:N28">IF(C14="","",IF(C14=1,0,1))</f>
        <v>0</v>
      </c>
      <c r="O14" s="36">
        <f aca="true" t="shared" si="3" ref="O14:O28">IF(D14="","",IF(D14=1,0,1))</f>
        <v>0</v>
      </c>
      <c r="P14" s="30" t="s">
        <v>1</v>
      </c>
      <c r="Q14" s="37">
        <v>1.46</v>
      </c>
      <c r="R14" s="37">
        <v>1.45</v>
      </c>
      <c r="S14" s="38">
        <f aca="true" t="shared" si="4" ref="S14:S28">IF(AND(F14="",G14=""),-99,F14+G14)</f>
        <v>-99</v>
      </c>
      <c r="T14" s="38">
        <f aca="true" t="shared" si="5" ref="T14:T28">IF(AND(K14="",L14=""),-99,K14+L14)</f>
        <v>-99</v>
      </c>
      <c r="U14" s="2">
        <f aca="true" t="shared" si="6" ref="U14:U28">IF(C14="","",IF(C14+D14=2,3,C14+D14))</f>
        <v>3</v>
      </c>
      <c r="V14" s="2">
        <f aca="true" t="shared" si="7" ref="V14:V28">IF(N14="","",IF(O14="",N14,IF(N14+O14=2,3,N14+O14)))</f>
        <v>0</v>
      </c>
    </row>
    <row r="15" spans="1:22" ht="16.5" thickBot="1">
      <c r="A15" s="67">
        <v>2</v>
      </c>
      <c r="B15" s="30" t="s">
        <v>2</v>
      </c>
      <c r="C15" s="31">
        <v>1</v>
      </c>
      <c r="D15" s="31">
        <v>1</v>
      </c>
      <c r="E15" s="32" t="str">
        <f t="shared" si="0"/>
        <v>TINTO</v>
      </c>
      <c r="F15" s="33"/>
      <c r="G15" s="34"/>
      <c r="H15" s="168"/>
      <c r="I15" s="168"/>
      <c r="J15" s="168"/>
      <c r="K15" s="33"/>
      <c r="L15" s="33"/>
      <c r="M15" s="35" t="str">
        <f t="shared" si="1"/>
        <v>FINVOY</v>
      </c>
      <c r="N15" s="36">
        <f t="shared" si="2"/>
        <v>0</v>
      </c>
      <c r="O15" s="36">
        <f t="shared" si="3"/>
        <v>0</v>
      </c>
      <c r="P15" s="30" t="s">
        <v>3</v>
      </c>
      <c r="Q15" s="37">
        <v>0.58</v>
      </c>
      <c r="R15" s="37">
        <v>0.28</v>
      </c>
      <c r="S15" s="38">
        <f t="shared" si="4"/>
        <v>-99</v>
      </c>
      <c r="T15" s="38">
        <f t="shared" si="5"/>
        <v>-99</v>
      </c>
      <c r="U15" s="2">
        <f t="shared" si="6"/>
        <v>3</v>
      </c>
      <c r="V15" s="2">
        <f t="shared" si="7"/>
        <v>0</v>
      </c>
    </row>
    <row r="16" spans="1:22" ht="16.5" thickBot="1">
      <c r="A16" s="67">
        <v>3</v>
      </c>
      <c r="B16" s="30" t="s">
        <v>4</v>
      </c>
      <c r="C16" s="31">
        <v>0</v>
      </c>
      <c r="D16" s="31">
        <v>0</v>
      </c>
      <c r="E16" s="32" t="str">
        <f t="shared" si="0"/>
        <v>COBRA</v>
      </c>
      <c r="F16" s="33"/>
      <c r="G16" s="34"/>
      <c r="H16" s="168"/>
      <c r="I16" s="168"/>
      <c r="J16" s="168"/>
      <c r="K16" s="33"/>
      <c r="L16" s="33"/>
      <c r="M16" s="35" t="str">
        <f t="shared" si="1"/>
        <v>MT VIEW</v>
      </c>
      <c r="N16" s="36">
        <v>1</v>
      </c>
      <c r="O16" s="36">
        <f t="shared" si="3"/>
        <v>1</v>
      </c>
      <c r="P16" s="30" t="s">
        <v>17</v>
      </c>
      <c r="Q16" s="37">
        <v>0.56</v>
      </c>
      <c r="R16" s="37">
        <v>0.48</v>
      </c>
      <c r="S16" s="38">
        <f t="shared" si="4"/>
        <v>-99</v>
      </c>
      <c r="T16" s="38">
        <f t="shared" si="5"/>
        <v>-99</v>
      </c>
      <c r="U16" s="2">
        <f t="shared" si="6"/>
        <v>0</v>
      </c>
      <c r="V16" s="2">
        <f t="shared" si="7"/>
        <v>3</v>
      </c>
    </row>
    <row r="17" spans="1:22" ht="16.5" thickBot="1">
      <c r="A17" s="67">
        <v>4</v>
      </c>
      <c r="B17" s="30" t="s">
        <v>1</v>
      </c>
      <c r="C17" s="31">
        <v>1</v>
      </c>
      <c r="D17" s="31">
        <v>1</v>
      </c>
      <c r="E17" s="32" t="str">
        <f t="shared" si="0"/>
        <v>CLONMANY </v>
      </c>
      <c r="F17" s="33"/>
      <c r="G17" s="34"/>
      <c r="H17" s="168"/>
      <c r="I17" s="168"/>
      <c r="J17" s="168"/>
      <c r="K17" s="33"/>
      <c r="L17" s="33"/>
      <c r="M17" s="35" t="str">
        <f t="shared" si="1"/>
        <v>FINVOY</v>
      </c>
      <c r="N17" s="36">
        <f t="shared" si="2"/>
        <v>0</v>
      </c>
      <c r="O17" s="36">
        <f t="shared" si="3"/>
        <v>0</v>
      </c>
      <c r="P17" s="30" t="s">
        <v>3</v>
      </c>
      <c r="Q17" s="37">
        <v>1.32</v>
      </c>
      <c r="R17" s="37">
        <v>0.58</v>
      </c>
      <c r="S17" s="38">
        <f t="shared" si="4"/>
        <v>-99</v>
      </c>
      <c r="T17" s="38">
        <f t="shared" si="5"/>
        <v>-99</v>
      </c>
      <c r="U17" s="2">
        <f t="shared" si="6"/>
        <v>3</v>
      </c>
      <c r="V17" s="2">
        <f t="shared" si="7"/>
        <v>0</v>
      </c>
    </row>
    <row r="18" spans="1:22" ht="16.5" thickBot="1">
      <c r="A18" s="67">
        <v>5</v>
      </c>
      <c r="B18" s="30" t="s">
        <v>0</v>
      </c>
      <c r="C18" s="31">
        <v>0</v>
      </c>
      <c r="D18" s="31">
        <v>0</v>
      </c>
      <c r="E18" s="32" t="str">
        <f t="shared" si="0"/>
        <v>SHEEN</v>
      </c>
      <c r="F18" s="33">
        <v>2</v>
      </c>
      <c r="G18" s="34"/>
      <c r="H18" s="168"/>
      <c r="I18" s="168"/>
      <c r="J18" s="168"/>
      <c r="K18" s="33"/>
      <c r="L18" s="33"/>
      <c r="M18" s="35" t="str">
        <f t="shared" si="1"/>
        <v>MT VIEW</v>
      </c>
      <c r="N18" s="36">
        <v>2</v>
      </c>
      <c r="O18" s="36">
        <f t="shared" si="3"/>
        <v>1</v>
      </c>
      <c r="P18" s="30" t="s">
        <v>17</v>
      </c>
      <c r="Q18" s="37">
        <v>2.43</v>
      </c>
      <c r="R18" s="37">
        <v>0.57</v>
      </c>
      <c r="S18" s="38">
        <f t="shared" si="4"/>
        <v>2</v>
      </c>
      <c r="T18" s="38">
        <f t="shared" si="5"/>
        <v>-99</v>
      </c>
      <c r="U18" s="2">
        <f t="shared" si="6"/>
        <v>0</v>
      </c>
      <c r="V18" s="2">
        <f t="shared" si="7"/>
        <v>3</v>
      </c>
    </row>
    <row r="19" spans="1:22" ht="16.5" thickBot="1">
      <c r="A19" s="67">
        <v>6</v>
      </c>
      <c r="B19" s="30" t="s">
        <v>2</v>
      </c>
      <c r="C19" s="31">
        <v>1</v>
      </c>
      <c r="D19" s="31">
        <v>1</v>
      </c>
      <c r="E19" s="32" t="str">
        <f t="shared" si="0"/>
        <v>TINTO</v>
      </c>
      <c r="F19" s="33"/>
      <c r="G19" s="34"/>
      <c r="H19" s="168"/>
      <c r="I19" s="168"/>
      <c r="J19" s="168"/>
      <c r="K19" s="33"/>
      <c r="L19" s="33"/>
      <c r="M19" s="35" t="str">
        <f t="shared" si="1"/>
        <v>COBRA</v>
      </c>
      <c r="N19" s="36">
        <f t="shared" si="2"/>
        <v>0</v>
      </c>
      <c r="O19" s="36">
        <f t="shared" si="3"/>
        <v>0</v>
      </c>
      <c r="P19" s="30" t="s">
        <v>4</v>
      </c>
      <c r="Q19" s="37">
        <v>1.02</v>
      </c>
      <c r="R19" s="37">
        <v>0.43</v>
      </c>
      <c r="S19" s="38">
        <f t="shared" si="4"/>
        <v>-99</v>
      </c>
      <c r="T19" s="38">
        <f t="shared" si="5"/>
        <v>-99</v>
      </c>
      <c r="U19" s="2">
        <f t="shared" si="6"/>
        <v>3</v>
      </c>
      <c r="V19" s="2">
        <f t="shared" si="7"/>
        <v>0</v>
      </c>
    </row>
    <row r="20" spans="1:22" ht="16.5" thickBot="1">
      <c r="A20" s="67">
        <v>7</v>
      </c>
      <c r="B20" s="30" t="s">
        <v>0</v>
      </c>
      <c r="C20" s="31">
        <v>1</v>
      </c>
      <c r="D20" s="31">
        <v>1</v>
      </c>
      <c r="E20" s="32" t="str">
        <f t="shared" si="0"/>
        <v>SHEEN</v>
      </c>
      <c r="F20" s="33"/>
      <c r="G20" s="34"/>
      <c r="H20" s="168"/>
      <c r="I20" s="168"/>
      <c r="J20" s="168"/>
      <c r="K20" s="33"/>
      <c r="L20" s="33"/>
      <c r="M20" s="35" t="str">
        <f t="shared" si="1"/>
        <v>FINVOY</v>
      </c>
      <c r="N20" s="36">
        <f t="shared" si="2"/>
        <v>0</v>
      </c>
      <c r="O20" s="36">
        <f t="shared" si="3"/>
        <v>0</v>
      </c>
      <c r="P20" s="30" t="s">
        <v>3</v>
      </c>
      <c r="Q20" s="37">
        <v>1.14</v>
      </c>
      <c r="R20" s="37">
        <v>0.4</v>
      </c>
      <c r="S20" s="38">
        <f t="shared" si="4"/>
        <v>-99</v>
      </c>
      <c r="T20" s="38">
        <f t="shared" si="5"/>
        <v>-99</v>
      </c>
      <c r="U20" s="2">
        <f t="shared" si="6"/>
        <v>3</v>
      </c>
      <c r="V20" s="2">
        <f t="shared" si="7"/>
        <v>0</v>
      </c>
    </row>
    <row r="21" spans="1:22" ht="16.5" thickBot="1">
      <c r="A21" s="67">
        <v>8</v>
      </c>
      <c r="B21" s="30" t="s">
        <v>1</v>
      </c>
      <c r="C21" s="31">
        <v>1</v>
      </c>
      <c r="D21" s="31">
        <v>1</v>
      </c>
      <c r="E21" s="32" t="str">
        <f t="shared" si="0"/>
        <v>CLONMANY </v>
      </c>
      <c r="F21" s="33"/>
      <c r="G21" s="34"/>
      <c r="H21" s="168"/>
      <c r="I21" s="168"/>
      <c r="J21" s="168"/>
      <c r="K21" s="33"/>
      <c r="L21" s="33"/>
      <c r="M21" s="35" t="str">
        <f t="shared" si="1"/>
        <v>COBRA</v>
      </c>
      <c r="N21" s="36">
        <f t="shared" si="2"/>
        <v>0</v>
      </c>
      <c r="O21" s="36">
        <f t="shared" si="3"/>
        <v>0</v>
      </c>
      <c r="P21" s="30" t="s">
        <v>4</v>
      </c>
      <c r="Q21" s="37">
        <v>0.39</v>
      </c>
      <c r="R21" s="37">
        <v>0.34</v>
      </c>
      <c r="S21" s="38">
        <f t="shared" si="4"/>
        <v>-99</v>
      </c>
      <c r="T21" s="38">
        <f t="shared" si="5"/>
        <v>-99</v>
      </c>
      <c r="U21" s="2">
        <f t="shared" si="6"/>
        <v>3</v>
      </c>
      <c r="V21" s="2">
        <f t="shared" si="7"/>
        <v>0</v>
      </c>
    </row>
    <row r="22" spans="1:22" ht="16.5" thickBot="1">
      <c r="A22" s="67">
        <v>9</v>
      </c>
      <c r="B22" s="30" t="s">
        <v>2</v>
      </c>
      <c r="C22" s="31">
        <v>1</v>
      </c>
      <c r="D22" s="31">
        <v>1</v>
      </c>
      <c r="E22" s="32" t="str">
        <f t="shared" si="0"/>
        <v>TINTO</v>
      </c>
      <c r="F22" s="33"/>
      <c r="G22" s="34"/>
      <c r="H22" s="168"/>
      <c r="I22" s="168"/>
      <c r="J22" s="168"/>
      <c r="K22" s="33"/>
      <c r="L22" s="33"/>
      <c r="M22" s="35" t="str">
        <f t="shared" si="1"/>
        <v>MT VIEW</v>
      </c>
      <c r="N22" s="36">
        <f t="shared" si="2"/>
        <v>0</v>
      </c>
      <c r="O22" s="36">
        <f t="shared" si="3"/>
        <v>0</v>
      </c>
      <c r="P22" s="30" t="s">
        <v>17</v>
      </c>
      <c r="Q22" s="37">
        <v>1.42</v>
      </c>
      <c r="R22" s="37">
        <v>1.11</v>
      </c>
      <c r="S22" s="38">
        <f t="shared" si="4"/>
        <v>-99</v>
      </c>
      <c r="T22" s="38">
        <f t="shared" si="5"/>
        <v>-99</v>
      </c>
      <c r="U22" s="2">
        <f t="shared" si="6"/>
        <v>3</v>
      </c>
      <c r="V22" s="2">
        <f t="shared" si="7"/>
        <v>0</v>
      </c>
    </row>
    <row r="23" spans="1:22" ht="16.5" thickBot="1">
      <c r="A23" s="67">
        <v>10</v>
      </c>
      <c r="B23" s="30" t="s">
        <v>3</v>
      </c>
      <c r="C23" s="31">
        <v>0</v>
      </c>
      <c r="D23" s="31">
        <v>0</v>
      </c>
      <c r="E23" s="32" t="str">
        <f t="shared" si="0"/>
        <v>FINVOY</v>
      </c>
      <c r="F23" s="33"/>
      <c r="G23" s="34"/>
      <c r="H23" s="168"/>
      <c r="I23" s="168"/>
      <c r="J23" s="168"/>
      <c r="K23" s="33"/>
      <c r="L23" s="33"/>
      <c r="M23" s="35" t="str">
        <f t="shared" si="1"/>
        <v>COBRA</v>
      </c>
      <c r="N23" s="36">
        <f t="shared" si="2"/>
        <v>1</v>
      </c>
      <c r="O23" s="36">
        <v>1</v>
      </c>
      <c r="P23" s="30" t="s">
        <v>4</v>
      </c>
      <c r="Q23" s="37">
        <v>1.14</v>
      </c>
      <c r="R23" s="37">
        <v>0.58</v>
      </c>
      <c r="S23" s="38">
        <f t="shared" si="4"/>
        <v>-99</v>
      </c>
      <c r="T23" s="38">
        <f t="shared" si="5"/>
        <v>-99</v>
      </c>
      <c r="U23" s="2">
        <f t="shared" si="6"/>
        <v>0</v>
      </c>
      <c r="V23" s="2">
        <f t="shared" si="7"/>
        <v>3</v>
      </c>
    </row>
    <row r="24" spans="1:22" ht="16.5" thickBot="1">
      <c r="A24" s="67">
        <v>11</v>
      </c>
      <c r="B24" s="30" t="s">
        <v>0</v>
      </c>
      <c r="C24" s="31">
        <v>0</v>
      </c>
      <c r="D24" s="31">
        <v>0</v>
      </c>
      <c r="E24" s="32" t="str">
        <f t="shared" si="0"/>
        <v>SHEEN</v>
      </c>
      <c r="F24" s="33">
        <v>1</v>
      </c>
      <c r="G24" s="34"/>
      <c r="H24" s="168"/>
      <c r="I24" s="168"/>
      <c r="J24" s="168"/>
      <c r="K24" s="33"/>
      <c r="L24" s="33"/>
      <c r="M24" s="35" t="str">
        <f t="shared" si="1"/>
        <v>TINTO</v>
      </c>
      <c r="N24" s="36">
        <f t="shared" si="2"/>
        <v>1</v>
      </c>
      <c r="O24" s="36">
        <f t="shared" si="3"/>
        <v>1</v>
      </c>
      <c r="P24" s="30" t="s">
        <v>2</v>
      </c>
      <c r="Q24" s="37">
        <v>0.53</v>
      </c>
      <c r="R24" s="37">
        <v>0.51</v>
      </c>
      <c r="S24" s="38">
        <f t="shared" si="4"/>
        <v>1</v>
      </c>
      <c r="T24" s="38">
        <f t="shared" si="5"/>
        <v>-99</v>
      </c>
      <c r="U24" s="2">
        <f t="shared" si="6"/>
        <v>0</v>
      </c>
      <c r="V24" s="2">
        <f t="shared" si="7"/>
        <v>3</v>
      </c>
    </row>
    <row r="25" spans="1:24" ht="16.5" thickBot="1">
      <c r="A25" s="67">
        <v>12</v>
      </c>
      <c r="B25" s="30" t="s">
        <v>1</v>
      </c>
      <c r="C25" s="31">
        <v>0</v>
      </c>
      <c r="D25" s="31">
        <v>0</v>
      </c>
      <c r="E25" s="32" t="str">
        <f t="shared" si="0"/>
        <v>CLONMANY </v>
      </c>
      <c r="F25" s="33">
        <v>5</v>
      </c>
      <c r="G25" s="34"/>
      <c r="H25" s="168"/>
      <c r="I25" s="168"/>
      <c r="J25" s="168"/>
      <c r="K25" s="33">
        <v>4</v>
      </c>
      <c r="L25" s="33"/>
      <c r="M25" s="35" t="str">
        <f t="shared" si="1"/>
        <v>MT VIEW</v>
      </c>
      <c r="N25" s="36">
        <f t="shared" si="2"/>
        <v>1</v>
      </c>
      <c r="O25" s="36">
        <f t="shared" si="3"/>
        <v>1</v>
      </c>
      <c r="P25" s="30" t="s">
        <v>17</v>
      </c>
      <c r="Q25" s="37">
        <v>1.03</v>
      </c>
      <c r="R25" s="37">
        <v>0.46</v>
      </c>
      <c r="S25" s="38">
        <f t="shared" si="4"/>
        <v>5</v>
      </c>
      <c r="T25" s="38">
        <f t="shared" si="5"/>
        <v>4</v>
      </c>
      <c r="U25" s="2">
        <f t="shared" si="6"/>
        <v>0</v>
      </c>
      <c r="V25" s="2">
        <f t="shared" si="7"/>
        <v>3</v>
      </c>
      <c r="X25" s="10" t="s">
        <v>48</v>
      </c>
    </row>
    <row r="26" spans="1:22" ht="16.5" thickBot="1">
      <c r="A26" s="67">
        <v>13</v>
      </c>
      <c r="B26" s="30" t="s">
        <v>0</v>
      </c>
      <c r="C26" s="31">
        <v>1</v>
      </c>
      <c r="D26" s="31">
        <v>1</v>
      </c>
      <c r="E26" s="32" t="str">
        <f t="shared" si="0"/>
        <v>SHEEN</v>
      </c>
      <c r="F26" s="33"/>
      <c r="G26" s="34"/>
      <c r="H26" s="168"/>
      <c r="I26" s="168"/>
      <c r="J26" s="168"/>
      <c r="K26" s="33">
        <v>2</v>
      </c>
      <c r="L26" s="33"/>
      <c r="M26" s="35" t="str">
        <f t="shared" si="1"/>
        <v>COBRA</v>
      </c>
      <c r="N26" s="36">
        <f t="shared" si="2"/>
        <v>0</v>
      </c>
      <c r="O26" s="36">
        <f t="shared" si="3"/>
        <v>0</v>
      </c>
      <c r="P26" s="30" t="s">
        <v>4</v>
      </c>
      <c r="Q26" s="37">
        <v>0.17</v>
      </c>
      <c r="R26" s="37">
        <v>0.4</v>
      </c>
      <c r="S26" s="38">
        <f t="shared" si="4"/>
        <v>-99</v>
      </c>
      <c r="T26" s="38">
        <f t="shared" si="5"/>
        <v>2</v>
      </c>
      <c r="U26" s="2">
        <f t="shared" si="6"/>
        <v>3</v>
      </c>
      <c r="V26" s="2">
        <f t="shared" si="7"/>
        <v>0</v>
      </c>
    </row>
    <row r="27" spans="1:22" ht="16.5" thickBot="1">
      <c r="A27" s="67">
        <v>14</v>
      </c>
      <c r="B27" s="30" t="s">
        <v>3</v>
      </c>
      <c r="C27" s="31">
        <v>0</v>
      </c>
      <c r="D27" s="31">
        <v>0</v>
      </c>
      <c r="E27" s="32" t="str">
        <f t="shared" si="0"/>
        <v>FINVOY</v>
      </c>
      <c r="F27" s="33"/>
      <c r="G27" s="34"/>
      <c r="H27" s="168"/>
      <c r="I27" s="168"/>
      <c r="J27" s="168"/>
      <c r="K27" s="33"/>
      <c r="L27" s="33"/>
      <c r="M27" s="35" t="str">
        <f t="shared" si="1"/>
        <v>MT VIEW</v>
      </c>
      <c r="N27" s="36">
        <f t="shared" si="2"/>
        <v>1</v>
      </c>
      <c r="O27" s="36">
        <f t="shared" si="3"/>
        <v>1</v>
      </c>
      <c r="P27" s="30" t="s">
        <v>17</v>
      </c>
      <c r="Q27" s="37">
        <v>0.52</v>
      </c>
      <c r="R27" s="37">
        <v>0.47</v>
      </c>
      <c r="S27" s="38">
        <f t="shared" si="4"/>
        <v>-99</v>
      </c>
      <c r="T27" s="38">
        <f t="shared" si="5"/>
        <v>-99</v>
      </c>
      <c r="U27" s="2">
        <f t="shared" si="6"/>
        <v>0</v>
      </c>
      <c r="V27" s="2">
        <f t="shared" si="7"/>
        <v>3</v>
      </c>
    </row>
    <row r="28" spans="1:22" ht="16.5" thickBot="1">
      <c r="A28" s="67">
        <v>15</v>
      </c>
      <c r="B28" s="30" t="s">
        <v>1</v>
      </c>
      <c r="C28" s="31">
        <v>0</v>
      </c>
      <c r="D28" s="31">
        <v>0</v>
      </c>
      <c r="E28" s="32" t="str">
        <f t="shared" si="0"/>
        <v>CLONMANY </v>
      </c>
      <c r="F28" s="33"/>
      <c r="G28" s="34"/>
      <c r="H28" s="168"/>
      <c r="I28" s="168"/>
      <c r="J28" s="168"/>
      <c r="K28" s="33"/>
      <c r="L28" s="33"/>
      <c r="M28" s="35" t="str">
        <f t="shared" si="1"/>
        <v>TINTO</v>
      </c>
      <c r="N28" s="36">
        <f t="shared" si="2"/>
        <v>1</v>
      </c>
      <c r="O28" s="36">
        <f t="shared" si="3"/>
        <v>1</v>
      </c>
      <c r="P28" s="30" t="s">
        <v>2</v>
      </c>
      <c r="Q28" s="37">
        <v>0.58</v>
      </c>
      <c r="R28" s="37">
        <v>0.31</v>
      </c>
      <c r="S28" s="38">
        <f t="shared" si="4"/>
        <v>-99</v>
      </c>
      <c r="T28" s="38">
        <f t="shared" si="5"/>
        <v>-99</v>
      </c>
      <c r="U28" s="2">
        <f t="shared" si="6"/>
        <v>0</v>
      </c>
      <c r="V28" s="2">
        <f t="shared" si="7"/>
        <v>3</v>
      </c>
    </row>
    <row r="29" spans="1:22" ht="15.75">
      <c r="A29" s="67"/>
      <c r="B29" s="7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1" ht="16.5" thickBot="1">
      <c r="E31" s="73" t="s">
        <v>12</v>
      </c>
    </row>
    <row r="32" spans="13:22" ht="15.75" thickBot="1">
      <c r="M32" s="74" t="s">
        <v>11</v>
      </c>
      <c r="N32" s="7"/>
      <c r="O32" s="74" t="s">
        <v>0</v>
      </c>
      <c r="P32" s="75" t="s">
        <v>1</v>
      </c>
      <c r="Q32" s="76" t="s">
        <v>2</v>
      </c>
      <c r="R32" s="75" t="s">
        <v>3</v>
      </c>
      <c r="S32" s="76" t="s">
        <v>4</v>
      </c>
      <c r="T32" s="75" t="s">
        <v>17</v>
      </c>
      <c r="U32" s="75" t="s">
        <v>13</v>
      </c>
      <c r="V32" s="77" t="s">
        <v>14</v>
      </c>
    </row>
    <row r="33" spans="4:23" ht="16.5" thickBot="1">
      <c r="D33" s="4" t="s">
        <v>0</v>
      </c>
      <c r="E33" s="267" t="str">
        <f aca="true" t="shared" si="8" ref="E33:E38">E5</f>
        <v>SHEEN</v>
      </c>
      <c r="F33" s="268"/>
      <c r="G33" s="268"/>
      <c r="H33" s="268"/>
      <c r="I33" s="268"/>
      <c r="J33" s="268"/>
      <c r="K33" s="268"/>
      <c r="L33" s="269"/>
      <c r="M33" s="74">
        <v>3</v>
      </c>
      <c r="N33" s="7"/>
      <c r="O33" s="78"/>
      <c r="P33" s="75">
        <f>U14</f>
        <v>3</v>
      </c>
      <c r="Q33" s="75">
        <f>U24</f>
        <v>0</v>
      </c>
      <c r="R33" s="75">
        <f>U20</f>
        <v>3</v>
      </c>
      <c r="S33" s="75">
        <f>U26</f>
        <v>3</v>
      </c>
      <c r="T33" s="75">
        <f>U18</f>
        <v>0</v>
      </c>
      <c r="U33" s="50">
        <f aca="true" t="shared" si="9" ref="U33:U38">IF(C$14="","",SUM(O33:T33))</f>
        <v>9</v>
      </c>
      <c r="V33" s="51">
        <f aca="true" t="shared" si="10" ref="V33:V38">IF(U33="","",RANK(U33,$U$33:$U$38))</f>
        <v>3</v>
      </c>
      <c r="W33" s="11"/>
    </row>
    <row r="34" spans="4:23" ht="16.5" thickBot="1">
      <c r="D34" s="4" t="s">
        <v>1</v>
      </c>
      <c r="E34" s="267" t="str">
        <f t="shared" si="8"/>
        <v>CLONMANY </v>
      </c>
      <c r="F34" s="268"/>
      <c r="G34" s="268"/>
      <c r="H34" s="268"/>
      <c r="I34" s="268"/>
      <c r="J34" s="268"/>
      <c r="K34" s="268"/>
      <c r="L34" s="269"/>
      <c r="M34" s="74">
        <v>5</v>
      </c>
      <c r="N34" s="7"/>
      <c r="O34" s="75">
        <f>V14</f>
        <v>0</v>
      </c>
      <c r="P34" s="54"/>
      <c r="Q34" s="75">
        <f>U28</f>
        <v>0</v>
      </c>
      <c r="R34" s="75">
        <f>U17</f>
        <v>3</v>
      </c>
      <c r="S34" s="75">
        <f>U21</f>
        <v>3</v>
      </c>
      <c r="T34" s="75">
        <f>U25</f>
        <v>0</v>
      </c>
      <c r="U34" s="50">
        <f t="shared" si="9"/>
        <v>6</v>
      </c>
      <c r="V34" s="51">
        <f t="shared" si="10"/>
        <v>4</v>
      </c>
      <c r="W34" s="11"/>
    </row>
    <row r="35" spans="4:23" ht="16.5" thickBot="1">
      <c r="D35" s="4" t="s">
        <v>2</v>
      </c>
      <c r="E35" s="267" t="str">
        <f t="shared" si="8"/>
        <v>TINTO</v>
      </c>
      <c r="F35" s="268"/>
      <c r="G35" s="268"/>
      <c r="H35" s="268"/>
      <c r="I35" s="268"/>
      <c r="J35" s="268"/>
      <c r="K35" s="268"/>
      <c r="L35" s="269"/>
      <c r="M35" s="74">
        <v>0</v>
      </c>
      <c r="N35" s="7"/>
      <c r="O35" s="75">
        <f>V24</f>
        <v>3</v>
      </c>
      <c r="P35" s="75">
        <f>V28</f>
        <v>3</v>
      </c>
      <c r="Q35" s="54"/>
      <c r="R35" s="75">
        <f>U15</f>
        <v>3</v>
      </c>
      <c r="S35" s="75">
        <f>U19</f>
        <v>3</v>
      </c>
      <c r="T35" s="75">
        <f>U22</f>
        <v>3</v>
      </c>
      <c r="U35" s="50">
        <f t="shared" si="9"/>
        <v>15</v>
      </c>
      <c r="V35" s="51">
        <f t="shared" si="10"/>
        <v>1</v>
      </c>
      <c r="W35" s="11"/>
    </row>
    <row r="36" spans="4:23" ht="16.5" thickBot="1">
      <c r="D36" s="4" t="s">
        <v>3</v>
      </c>
      <c r="E36" s="267" t="str">
        <f t="shared" si="8"/>
        <v>FINVOY</v>
      </c>
      <c r="F36" s="268"/>
      <c r="G36" s="268"/>
      <c r="H36" s="268"/>
      <c r="I36" s="268"/>
      <c r="J36" s="268"/>
      <c r="K36" s="268"/>
      <c r="L36" s="269"/>
      <c r="M36" s="74">
        <v>0</v>
      </c>
      <c r="N36" s="7"/>
      <c r="O36" s="75">
        <f>V20</f>
        <v>0</v>
      </c>
      <c r="P36" s="75">
        <f>V17</f>
        <v>0</v>
      </c>
      <c r="Q36" s="75">
        <f>V15</f>
        <v>0</v>
      </c>
      <c r="R36" s="54"/>
      <c r="S36" s="75">
        <f>U23</f>
        <v>0</v>
      </c>
      <c r="T36" s="75">
        <f>U27</f>
        <v>0</v>
      </c>
      <c r="U36" s="50">
        <f t="shared" si="9"/>
        <v>0</v>
      </c>
      <c r="V36" s="51">
        <f t="shared" si="10"/>
        <v>6</v>
      </c>
      <c r="W36" s="11"/>
    </row>
    <row r="37" spans="4:23" ht="16.5" thickBot="1">
      <c r="D37" s="83" t="s">
        <v>4</v>
      </c>
      <c r="E37" s="267" t="str">
        <f t="shared" si="8"/>
        <v>COBRA</v>
      </c>
      <c r="F37" s="268"/>
      <c r="G37" s="268"/>
      <c r="H37" s="268"/>
      <c r="I37" s="268"/>
      <c r="J37" s="268"/>
      <c r="K37" s="268"/>
      <c r="L37" s="269"/>
      <c r="M37" s="74">
        <v>2</v>
      </c>
      <c r="N37" s="7"/>
      <c r="O37" s="75">
        <f>V26</f>
        <v>0</v>
      </c>
      <c r="P37" s="75">
        <f>V21</f>
        <v>0</v>
      </c>
      <c r="Q37" s="75">
        <f>V19</f>
        <v>0</v>
      </c>
      <c r="R37" s="75">
        <f>V23</f>
        <v>3</v>
      </c>
      <c r="S37" s="54"/>
      <c r="T37" s="75">
        <f>U16</f>
        <v>0</v>
      </c>
      <c r="U37" s="50">
        <f t="shared" si="9"/>
        <v>3</v>
      </c>
      <c r="V37" s="51">
        <f t="shared" si="10"/>
        <v>5</v>
      </c>
      <c r="W37" s="11"/>
    </row>
    <row r="38" spans="4:23" ht="16.5" thickBot="1">
      <c r="D38" s="83" t="s">
        <v>17</v>
      </c>
      <c r="E38" s="267" t="str">
        <f t="shared" si="8"/>
        <v>MT VIEW</v>
      </c>
      <c r="F38" s="268"/>
      <c r="G38" s="268"/>
      <c r="H38" s="268"/>
      <c r="I38" s="268"/>
      <c r="J38" s="268"/>
      <c r="K38" s="268"/>
      <c r="L38" s="269"/>
      <c r="M38" s="74">
        <v>4</v>
      </c>
      <c r="N38" s="7"/>
      <c r="O38" s="75">
        <f>V18</f>
        <v>3</v>
      </c>
      <c r="P38" s="75">
        <f>V25</f>
        <v>3</v>
      </c>
      <c r="Q38" s="75">
        <f>V22</f>
        <v>0</v>
      </c>
      <c r="R38" s="75">
        <f>V27</f>
        <v>3</v>
      </c>
      <c r="S38" s="75">
        <f>V16</f>
        <v>3</v>
      </c>
      <c r="T38" s="54"/>
      <c r="U38" s="50">
        <f t="shared" si="9"/>
        <v>12</v>
      </c>
      <c r="V38" s="51">
        <f t="shared" si="10"/>
        <v>2</v>
      </c>
      <c r="W38" s="11"/>
    </row>
    <row r="40" ht="16.5" thickBot="1">
      <c r="B40" s="69" t="s">
        <v>15</v>
      </c>
    </row>
    <row r="41" spans="1:4" ht="16.5" thickBot="1">
      <c r="A41" s="79" t="s">
        <v>21</v>
      </c>
      <c r="B41" s="58" t="s">
        <v>2</v>
      </c>
      <c r="C41" s="80" t="s">
        <v>30</v>
      </c>
      <c r="D41" s="58" t="s">
        <v>17</v>
      </c>
    </row>
    <row r="42" spans="1:4" ht="16.5" thickBot="1">
      <c r="A42" s="79" t="s">
        <v>22</v>
      </c>
      <c r="B42" s="58"/>
      <c r="C42" s="80" t="s">
        <v>30</v>
      </c>
      <c r="D42" s="58"/>
    </row>
    <row r="43" ht="15.75" thickBot="1"/>
    <row r="44" spans="2:23" ht="16.5" thickBot="1">
      <c r="B44" s="71">
        <v>1</v>
      </c>
      <c r="C44" s="70">
        <v>2</v>
      </c>
      <c r="D44" s="71">
        <v>3</v>
      </c>
      <c r="E44" s="67" t="s">
        <v>6</v>
      </c>
      <c r="F44" s="59">
        <v>1</v>
      </c>
      <c r="G44" s="59">
        <v>2</v>
      </c>
      <c r="H44" s="59">
        <v>3</v>
      </c>
      <c r="I44" s="60"/>
      <c r="J44" s="59">
        <v>1</v>
      </c>
      <c r="K44" s="59">
        <v>2</v>
      </c>
      <c r="L44" s="59">
        <v>3</v>
      </c>
      <c r="M44" s="67" t="s">
        <v>6</v>
      </c>
      <c r="N44" s="30">
        <v>1</v>
      </c>
      <c r="O44" s="4">
        <v>2</v>
      </c>
      <c r="P44" s="4">
        <v>3</v>
      </c>
      <c r="Q44" s="241" t="s">
        <v>10</v>
      </c>
      <c r="R44" s="242"/>
      <c r="S44" s="257"/>
      <c r="T44" s="244" t="s">
        <v>11</v>
      </c>
      <c r="U44" s="244"/>
      <c r="V44" s="244" t="s">
        <v>12</v>
      </c>
      <c r="W44" s="258"/>
    </row>
    <row r="45" spans="1:23" ht="15.75" thickBot="1">
      <c r="A45" s="10">
        <v>1</v>
      </c>
      <c r="B45" s="61">
        <v>1</v>
      </c>
      <c r="C45" s="61">
        <v>1</v>
      </c>
      <c r="D45" s="61"/>
      <c r="E45" s="81" t="str">
        <f>IF(B41="","",LOOKUP(B41,D$5:D$10,E$5:E$10))</f>
        <v>TINTO</v>
      </c>
      <c r="F45" s="33"/>
      <c r="G45" s="33"/>
      <c r="H45" s="33"/>
      <c r="I45" s="62"/>
      <c r="J45" s="33"/>
      <c r="K45" s="33"/>
      <c r="L45" s="33"/>
      <c r="M45" s="35" t="str">
        <f>IF(D41="","",LOOKUP(D41,D$5:D$10,E$5:E$10))</f>
        <v>MT VIEW</v>
      </c>
      <c r="N45" s="63">
        <f aca="true" t="shared" si="11" ref="N45:P46">IF(B45=1,0,IF(B45="","",1))</f>
        <v>0</v>
      </c>
      <c r="O45" s="63">
        <f t="shared" si="11"/>
        <v>0</v>
      </c>
      <c r="P45" s="63">
        <f t="shared" si="11"/>
      </c>
      <c r="Q45" s="37">
        <v>1.29</v>
      </c>
      <c r="R45" s="37">
        <v>0.53</v>
      </c>
      <c r="S45" s="37"/>
      <c r="T45" s="38">
        <f>IF(AND(F45="",G45="",H45=""),-99,F45+G45+H45)</f>
        <v>-99</v>
      </c>
      <c r="U45" s="38">
        <f>IF(AND(J45="",K45="",L45=""),-99,J45+K45+L45)</f>
        <v>-99</v>
      </c>
      <c r="V45" s="2">
        <f>IF(B45="","",C45+D45+B45)</f>
        <v>2</v>
      </c>
      <c r="W45" s="2">
        <f>IF(N45="","",IF(O45="",N45,IF(P45="",N45+O45,N45+O45+P45)))</f>
        <v>0</v>
      </c>
    </row>
    <row r="46" spans="1:23" ht="15.75" thickBot="1">
      <c r="A46" s="10">
        <v>2</v>
      </c>
      <c r="B46" s="61"/>
      <c r="C46" s="61"/>
      <c r="D46" s="61"/>
      <c r="E46" s="81">
        <f>IF(B42="","",LOOKUP(B42,D$5:D$10,E$5:E$10))</f>
      </c>
      <c r="F46" s="33"/>
      <c r="G46" s="33"/>
      <c r="H46" s="33"/>
      <c r="I46" s="62"/>
      <c r="J46" s="33"/>
      <c r="K46" s="33"/>
      <c r="L46" s="33"/>
      <c r="M46" s="35">
        <f>IF(D42="","",LOOKUP(D42,D$5:D$10,E$5:E$10))</f>
      </c>
      <c r="N46" s="63">
        <f t="shared" si="11"/>
      </c>
      <c r="O46" s="63">
        <f t="shared" si="11"/>
      </c>
      <c r="P46" s="63">
        <f t="shared" si="11"/>
      </c>
      <c r="Q46" s="37"/>
      <c r="R46" s="37"/>
      <c r="S46" s="37"/>
      <c r="T46" s="38">
        <f>IF(AND(F46="",G46="",H46=""),-99,F46+G46+H46)</f>
        <v>-99</v>
      </c>
      <c r="U46" s="38">
        <f>IF(AND(J46="",K46="",L46=""),-99,J46+K46+L46)</f>
        <v>-99</v>
      </c>
      <c r="V46" s="2">
        <f>IF(B46="","",C46+D46+B46)</f>
      </c>
      <c r="W46" s="2">
        <f>IF(N46="","",IF(O46="",N46,IF(P46="",N46+O46,N46+O46+P46)))</f>
      </c>
    </row>
    <row r="49" ht="15.75">
      <c r="B49" s="69" t="s">
        <v>16</v>
      </c>
    </row>
    <row r="50" ht="15.75" thickBot="1"/>
    <row r="51" spans="2:23" ht="16.5" thickBot="1">
      <c r="B51" s="71">
        <v>1</v>
      </c>
      <c r="C51" s="70">
        <v>2</v>
      </c>
      <c r="D51" s="71">
        <v>3</v>
      </c>
      <c r="E51" s="67" t="s">
        <v>6</v>
      </c>
      <c r="F51" s="70">
        <v>1</v>
      </c>
      <c r="G51" s="70">
        <v>2</v>
      </c>
      <c r="H51" s="71">
        <v>3</v>
      </c>
      <c r="I51" s="62"/>
      <c r="J51" s="70">
        <v>1</v>
      </c>
      <c r="K51" s="70">
        <v>2</v>
      </c>
      <c r="L51" s="71">
        <v>3</v>
      </c>
      <c r="M51" s="67" t="s">
        <v>6</v>
      </c>
      <c r="N51" s="30">
        <v>1</v>
      </c>
      <c r="O51" s="4">
        <v>2</v>
      </c>
      <c r="P51" s="4">
        <v>3</v>
      </c>
      <c r="Q51" s="241" t="s">
        <v>10</v>
      </c>
      <c r="R51" s="242"/>
      <c r="S51" s="257"/>
      <c r="T51" s="244" t="s">
        <v>11</v>
      </c>
      <c r="U51" s="244"/>
      <c r="V51" s="244" t="s">
        <v>12</v>
      </c>
      <c r="W51" s="258"/>
    </row>
    <row r="52" spans="2:23" ht="15.75" thickBot="1">
      <c r="B52" s="61"/>
      <c r="C52" s="61"/>
      <c r="D52" s="61"/>
      <c r="E52" s="64" t="str">
        <f>IF(V45&gt;W45,M45,IF(W45&gt;V45,E45,""))</f>
        <v>MT VIEW</v>
      </c>
      <c r="F52" s="33"/>
      <c r="G52" s="33"/>
      <c r="H52" s="33"/>
      <c r="I52" s="62"/>
      <c r="J52" s="33"/>
      <c r="K52" s="33"/>
      <c r="L52" s="33"/>
      <c r="M52" s="38">
        <f>IF(V46&gt;W46,M46,IF(W46&gt;V46,E46,""))</f>
      </c>
      <c r="N52" s="63">
        <f>IF(B52=1,0,IF(B52="","",1))</f>
      </c>
      <c r="O52" s="63">
        <f>IF(C52=1,0,IF(C52="","",1))</f>
      </c>
      <c r="P52" s="63">
        <f>IF(D52=1,0,IF(D52="","",1))</f>
      </c>
      <c r="Q52" s="37"/>
      <c r="R52" s="37"/>
      <c r="S52" s="37"/>
      <c r="T52" s="38">
        <f>IF(AND(F52="",G52="",H52=""),-99,F52+G52+H52)</f>
        <v>-99</v>
      </c>
      <c r="U52" s="38">
        <f>IF(AND(J52="",K52="",L52=""),-99,J52+K52+L52)</f>
        <v>-99</v>
      </c>
      <c r="V52" s="2">
        <f>IF(B52="","",C52+D52+B52)</f>
      </c>
      <c r="W52" s="2">
        <f>IF(N52="","",IF(O52="",N52,IF(P52="",N52+O52,N52+O52+P52)))</f>
      </c>
    </row>
    <row r="54" ht="15.75">
      <c r="B54" s="69" t="s">
        <v>18</v>
      </c>
    </row>
    <row r="55" ht="15.75" thickBot="1"/>
    <row r="56" spans="2:23" ht="16.5" thickBot="1">
      <c r="B56" s="71">
        <v>1</v>
      </c>
      <c r="C56" s="70">
        <v>2</v>
      </c>
      <c r="D56" s="71">
        <v>3</v>
      </c>
      <c r="E56" s="67" t="s">
        <v>6</v>
      </c>
      <c r="F56" s="70">
        <v>1</v>
      </c>
      <c r="G56" s="70">
        <v>2</v>
      </c>
      <c r="H56" s="71">
        <v>3</v>
      </c>
      <c r="I56" s="62"/>
      <c r="J56" s="70">
        <v>1</v>
      </c>
      <c r="K56" s="70">
        <v>2</v>
      </c>
      <c r="L56" s="71">
        <v>3</v>
      </c>
      <c r="M56" s="67" t="s">
        <v>6</v>
      </c>
      <c r="N56" s="30">
        <v>1</v>
      </c>
      <c r="O56" s="4">
        <v>2</v>
      </c>
      <c r="P56" s="4">
        <v>3</v>
      </c>
      <c r="Q56" s="241" t="s">
        <v>10</v>
      </c>
      <c r="R56" s="242"/>
      <c r="S56" s="257"/>
      <c r="T56" s="244" t="s">
        <v>11</v>
      </c>
      <c r="U56" s="244"/>
      <c r="V56" s="244" t="s">
        <v>12</v>
      </c>
      <c r="W56" s="258"/>
    </row>
    <row r="57" spans="2:23" ht="15.75" thickBot="1">
      <c r="B57" s="61"/>
      <c r="C57" s="61"/>
      <c r="D57" s="61"/>
      <c r="E57" s="64" t="str">
        <f>IF(V45&gt;W45,E45,IF(W45&gt;V45,M45,""))</f>
        <v>TINTO</v>
      </c>
      <c r="F57" s="33"/>
      <c r="G57" s="33"/>
      <c r="H57" s="33"/>
      <c r="I57" s="62"/>
      <c r="J57" s="33"/>
      <c r="K57" s="33"/>
      <c r="L57" s="33"/>
      <c r="M57" s="38">
        <f>IF(V46&gt;W46,E46,IF(W46&gt;V46,M46,""))</f>
      </c>
      <c r="N57" s="63">
        <f>IF(B57=1,0,IF(B57="","",1))</f>
      </c>
      <c r="O57" s="63">
        <f>IF(C57=1,0,IF(C57="","",1))</f>
      </c>
      <c r="P57" s="63">
        <f>IF(D57=1,0,IF(D57="","",1))</f>
      </c>
      <c r="Q57" s="37"/>
      <c r="R57" s="37"/>
      <c r="S57" s="37"/>
      <c r="T57" s="38">
        <f>IF(AND(F57="",G57="",H57=""),-99,F57+G57+H57)</f>
        <v>-99</v>
      </c>
      <c r="U57" s="38">
        <f>IF(AND(J57="",K57="",L57=""),-99,J57+K57+L57)</f>
        <v>-99</v>
      </c>
      <c r="V57" s="2">
        <f>IF(B57="","",C57+D57+B57)</f>
      </c>
      <c r="W57" s="2">
        <f>IF(N57="","",IF(O57="",N57,IF(P57="",N57+O57,N57+O57+P57)))</f>
      </c>
    </row>
    <row r="59" ht="15.75" thickBot="1"/>
    <row r="60" spans="1:5" ht="16.5" thickBot="1">
      <c r="A60" s="6" t="s">
        <v>21</v>
      </c>
      <c r="B60" s="213" t="s">
        <v>40</v>
      </c>
      <c r="C60" s="214"/>
      <c r="D60" s="214"/>
      <c r="E60" s="215"/>
    </row>
    <row r="61" spans="1:5" ht="16.5" thickBot="1">
      <c r="A61" s="6" t="s">
        <v>22</v>
      </c>
      <c r="B61" s="213" t="s">
        <v>49</v>
      </c>
      <c r="C61" s="214"/>
      <c r="D61" s="214"/>
      <c r="E61" s="215"/>
    </row>
    <row r="62" spans="1:5" ht="16.5" thickBot="1">
      <c r="A62" s="6" t="s">
        <v>26</v>
      </c>
      <c r="B62" s="213">
        <f>IF(V52=2,E52,IF(W52=2,M52,""))</f>
      </c>
      <c r="C62" s="214"/>
      <c r="D62" s="214"/>
      <c r="E62" s="215"/>
    </row>
  </sheetData>
  <sheetProtection selectLockedCells="1"/>
  <mergeCells count="50">
    <mergeCell ref="F5:I5"/>
    <mergeCell ref="F6:I6"/>
    <mergeCell ref="F7:I7"/>
    <mergeCell ref="F8:I8"/>
    <mergeCell ref="S13:T13"/>
    <mergeCell ref="U13:V13"/>
    <mergeCell ref="F9:I9"/>
    <mergeCell ref="C12:D12"/>
    <mergeCell ref="F10:I10"/>
    <mergeCell ref="N12:O12"/>
    <mergeCell ref="Q13:R13"/>
    <mergeCell ref="F12:G12"/>
    <mergeCell ref="K12:L12"/>
    <mergeCell ref="Q44:S44"/>
    <mergeCell ref="T44:U44"/>
    <mergeCell ref="V44:W44"/>
    <mergeCell ref="E37:L37"/>
    <mergeCell ref="E38:L38"/>
    <mergeCell ref="E33:L33"/>
    <mergeCell ref="E34:L34"/>
    <mergeCell ref="E35:L35"/>
    <mergeCell ref="E36:L36"/>
    <mergeCell ref="Q51:S51"/>
    <mergeCell ref="T51:U51"/>
    <mergeCell ref="V51:W51"/>
    <mergeCell ref="Q56:S56"/>
    <mergeCell ref="T56:U56"/>
    <mergeCell ref="V56:W56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B60:E60"/>
    <mergeCell ref="B61:E61"/>
    <mergeCell ref="B62:E62"/>
    <mergeCell ref="Q5:V5"/>
    <mergeCell ref="N6:P6"/>
    <mergeCell ref="Q6:V6"/>
    <mergeCell ref="H26:J26"/>
    <mergeCell ref="H27:J27"/>
    <mergeCell ref="H28:J28"/>
    <mergeCell ref="N5:P5"/>
  </mergeCells>
  <conditionalFormatting sqref="N7:O13 N3:O4 O39:V44 Q7:V13 B1:B40 C29:D40 B41:D44 X1:IV65536 W1:W44 E14:E44 F29:L44 M39:M44 A63:E65536 B47:W51 B53:W56 F58:W65536 B58:E59 A1:A59 N29:N44 O29:O32 P7:P32 Q29:V32 P1:V4 C1:L13 M3:M32 M1:O2">
    <cfRule type="cellIs" priority="1" dxfId="0" operator="equal" stopIfTrue="1">
      <formula>0</formula>
    </cfRule>
  </conditionalFormatting>
  <conditionalFormatting sqref="S14:T28 T45:U46 T52:U52 T57:U57 M33:M38">
    <cfRule type="cellIs" priority="2" dxfId="0" operator="lessThan" stopIfTrue="1">
      <formula>0</formula>
    </cfRule>
  </conditionalFormatting>
  <dataValidations count="3">
    <dataValidation allowBlank="1" showInputMessage="1" showErrorMessage="1" promptTitle="Pull" prompt="Value must be 0 or 1." sqref="C14:D28 B45:D46 B52:D52 B57:D57"/>
    <dataValidation allowBlank="1" showInputMessage="1" showErrorMessage="1" promptTitle="Cautions" prompt="Value must be 0,1,2 or 3." sqref="F14:G28 K14:L28 F45:H46 J45:L46 J52:L52 F52:H52 J57:L57 F57:H57"/>
    <dataValidation type="textLength" operator="equal" allowBlank="1" showInputMessage="1" showErrorMessage="1" prompt="Enter team letter (A-F)" sqref="B41:B42 D41:D42">
      <formula1>1</formula1>
    </dataValidation>
  </dataValidations>
  <printOptions/>
  <pageMargins left="0.15748031496062992" right="0.2362204724409449" top="0.4330708661417323" bottom="0.984251968503937" header="0.5118110236220472" footer="0.5118110236220472"/>
  <pageSetup blackAndWhite="1" fitToWidth="2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aknott</cp:lastModifiedBy>
  <cp:lastPrinted>2011-02-13T14:34:46Z</cp:lastPrinted>
  <dcterms:created xsi:type="dcterms:W3CDTF">2005-08-17T10:09:24Z</dcterms:created>
  <dcterms:modified xsi:type="dcterms:W3CDTF">2011-02-21T13:29:23Z</dcterms:modified>
  <cp:category/>
  <cp:version/>
  <cp:contentType/>
  <cp:contentStatus/>
</cp:coreProperties>
</file>